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https://d.docs.live.net/b12bdfef1a580148/PSSR/Fakturacie/"/>
    </mc:Choice>
  </mc:AlternateContent>
  <xr:revisionPtr revIDLastSave="2" documentId="13_ncr:1_{7C951DAE-B299-416E-8007-0B1CAA5CA342}" xr6:coauthVersionLast="47" xr6:coauthVersionMax="47" xr10:uidLastSave="{4C421BD3-F404-475E-83F4-C44C9F9DE385}"/>
  <bookViews>
    <workbookView xWindow="1635" yWindow="2430" windowWidth="23685" windowHeight="13410" firstSheet="3" activeTab="9" xr2:uid="{00000000-000D-0000-FFFF-FFFF00000000}"/>
  </bookViews>
  <sheets>
    <sheet name="2016-01" sheetId="1" r:id="rId1"/>
    <sheet name="2016-02" sheetId="2" r:id="rId2"/>
    <sheet name="2017-01" sheetId="3" r:id="rId3"/>
    <sheet name="2017-02" sheetId="4" r:id="rId4"/>
    <sheet name="2018-01" sheetId="5" r:id="rId5"/>
    <sheet name="2018-02" sheetId="6" r:id="rId6"/>
    <sheet name="2019-01" sheetId="7" r:id="rId7"/>
    <sheet name="2019-02" sheetId="8" r:id="rId8"/>
    <sheet name="2020" sheetId="9" r:id="rId9"/>
    <sheet name="2021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10" l="1"/>
  <c r="R9" i="10" s="1"/>
  <c r="N11" i="10"/>
  <c r="N10" i="10"/>
  <c r="N6" i="10"/>
  <c r="N7" i="10"/>
  <c r="N8" i="10"/>
  <c r="R8" i="10" s="1"/>
  <c r="N5" i="10"/>
  <c r="R5" i="10" s="1"/>
  <c r="E11" i="10"/>
  <c r="I11" i="10" s="1"/>
  <c r="E10" i="10"/>
  <c r="I10" i="10" s="1"/>
  <c r="E6" i="10"/>
  <c r="I6" i="10" s="1"/>
  <c r="E7" i="10"/>
  <c r="E8" i="10"/>
  <c r="I8" i="10" s="1"/>
  <c r="E9" i="10"/>
  <c r="I9" i="10" s="1"/>
  <c r="E12" i="10"/>
  <c r="I12" i="10" s="1"/>
  <c r="E5" i="10"/>
  <c r="I7" i="10"/>
  <c r="I5" i="10"/>
  <c r="H12" i="10"/>
  <c r="R11" i="10"/>
  <c r="Q11" i="10"/>
  <c r="H11" i="10"/>
  <c r="R10" i="10"/>
  <c r="Q10" i="10"/>
  <c r="H10" i="10"/>
  <c r="Q9" i="10"/>
  <c r="H9" i="10"/>
  <c r="Q8" i="10"/>
  <c r="H8" i="10"/>
  <c r="R7" i="10"/>
  <c r="Q7" i="10"/>
  <c r="H7" i="10"/>
  <c r="R6" i="10"/>
  <c r="Q6" i="10"/>
  <c r="H6" i="10"/>
  <c r="Q5" i="10"/>
  <c r="H5" i="10"/>
  <c r="Q12" i="10" l="1"/>
  <c r="R12" i="10"/>
  <c r="I13" i="10"/>
  <c r="I14" i="10"/>
  <c r="H13" i="10"/>
  <c r="H14" i="10"/>
  <c r="G12" i="9" l="1"/>
  <c r="H12" i="9"/>
  <c r="P11" i="9"/>
  <c r="O11" i="9"/>
  <c r="H11" i="9"/>
  <c r="G11" i="9"/>
  <c r="P10" i="9"/>
  <c r="O10" i="9"/>
  <c r="H10" i="9"/>
  <c r="G10" i="9"/>
  <c r="O9" i="9"/>
  <c r="P9" i="9"/>
  <c r="G9" i="9"/>
  <c r="H9" i="9"/>
  <c r="P8" i="9"/>
  <c r="O8" i="9"/>
  <c r="G8" i="9"/>
  <c r="H8" i="9"/>
  <c r="O7" i="9"/>
  <c r="P7" i="9"/>
  <c r="G7" i="9"/>
  <c r="H7" i="9"/>
  <c r="P6" i="9"/>
  <c r="O6" i="9"/>
  <c r="G6" i="9"/>
  <c r="H6" i="9"/>
  <c r="P5" i="9"/>
  <c r="O5" i="9"/>
  <c r="G5" i="9"/>
  <c r="H5" i="9"/>
  <c r="P12" i="9" l="1"/>
  <c r="O12" i="9"/>
  <c r="G14" i="9"/>
  <c r="G13" i="9"/>
  <c r="H14" i="9"/>
  <c r="H13" i="9"/>
  <c r="D8" i="8"/>
  <c r="L9" i="8"/>
  <c r="P9" i="8" s="1"/>
  <c r="L6" i="8"/>
  <c r="P6" i="8" s="1"/>
  <c r="P12" i="8" s="1"/>
  <c r="L7" i="8"/>
  <c r="P7" i="8" s="1"/>
  <c r="O9" i="8"/>
  <c r="P8" i="8"/>
  <c r="P10" i="8"/>
  <c r="P11" i="8"/>
  <c r="P5" i="8"/>
  <c r="H10" i="8"/>
  <c r="H11" i="8"/>
  <c r="D9" i="8"/>
  <c r="H9" i="8" s="1"/>
  <c r="G9" i="8"/>
  <c r="D5" i="8"/>
  <c r="H5" i="8" s="1"/>
  <c r="D6" i="8"/>
  <c r="H6" i="8" s="1"/>
  <c r="D7" i="8"/>
  <c r="H7" i="8" s="1"/>
  <c r="H8" i="8"/>
  <c r="D12" i="8"/>
  <c r="H12" i="8" s="1"/>
  <c r="G5" i="8"/>
  <c r="G14" i="8" s="1"/>
  <c r="G6" i="8"/>
  <c r="G7" i="8"/>
  <c r="G8" i="8"/>
  <c r="G10" i="8"/>
  <c r="G11" i="8"/>
  <c r="G12" i="8"/>
  <c r="O5" i="8"/>
  <c r="O12" i="8" s="1"/>
  <c r="O6" i="8"/>
  <c r="O7" i="8"/>
  <c r="O8" i="8"/>
  <c r="O10" i="8"/>
  <c r="O11" i="8"/>
  <c r="H14" i="8" l="1"/>
  <c r="H13" i="8"/>
  <c r="G13" i="8"/>
  <c r="H21" i="7"/>
  <c r="H8" i="7" s="1"/>
  <c r="K8" i="7" s="1"/>
  <c r="C21" i="7"/>
  <c r="C8" i="7" s="1"/>
  <c r="F8" i="7" s="1"/>
  <c r="F11" i="7"/>
  <c r="K10" i="7"/>
  <c r="F10" i="7"/>
  <c r="K9" i="7"/>
  <c r="F9" i="7"/>
  <c r="K7" i="7"/>
  <c r="F7" i="7"/>
  <c r="K6" i="7"/>
  <c r="F6" i="7"/>
  <c r="K5" i="7"/>
  <c r="F5" i="7"/>
  <c r="K4" i="7"/>
  <c r="F4" i="7"/>
  <c r="K13" i="7" l="1"/>
  <c r="F15" i="7"/>
  <c r="F13" i="7"/>
  <c r="H8" i="6"/>
  <c r="K8" i="6" s="1"/>
  <c r="H7" i="6"/>
  <c r="H6" i="6"/>
  <c r="K6" i="6" s="1"/>
  <c r="H5" i="6"/>
  <c r="K5" i="6" s="1"/>
  <c r="H4" i="6"/>
  <c r="K4" i="6" s="1"/>
  <c r="C11" i="6"/>
  <c r="F11" i="6" s="1"/>
  <c r="C8" i="6"/>
  <c r="C7" i="6"/>
  <c r="F7" i="6" s="1"/>
  <c r="C6" i="6"/>
  <c r="F6" i="6" s="1"/>
  <c r="C5" i="6"/>
  <c r="F5" i="6" s="1"/>
  <c r="F8" i="6"/>
  <c r="C4" i="6"/>
  <c r="F4" i="6" s="1"/>
  <c r="K10" i="6"/>
  <c r="F10" i="6"/>
  <c r="K9" i="6"/>
  <c r="F9" i="6"/>
  <c r="K7" i="6"/>
  <c r="F15" i="6" l="1"/>
  <c r="F13" i="6"/>
  <c r="K13" i="6"/>
  <c r="F11" i="5"/>
  <c r="K10" i="5"/>
  <c r="F10" i="5"/>
  <c r="K9" i="5"/>
  <c r="F9" i="5"/>
  <c r="K8" i="5"/>
  <c r="F8" i="5"/>
  <c r="K7" i="5"/>
  <c r="F7" i="5"/>
  <c r="K6" i="5"/>
  <c r="F6" i="5"/>
  <c r="K5" i="5"/>
  <c r="F5" i="5"/>
  <c r="K4" i="5"/>
  <c r="F4" i="5"/>
  <c r="K13" i="5" l="1"/>
  <c r="F15" i="5"/>
  <c r="F13" i="5"/>
  <c r="H8" i="4"/>
  <c r="H7" i="4"/>
  <c r="H6" i="4"/>
  <c r="H5" i="4"/>
  <c r="H4" i="4"/>
  <c r="C8" i="4"/>
  <c r="C6" i="4"/>
  <c r="C5" i="4"/>
  <c r="C4" i="4"/>
  <c r="C11" i="4" l="1"/>
  <c r="C7" i="4"/>
  <c r="F11" i="4" l="1"/>
  <c r="K10" i="4"/>
  <c r="F10" i="4"/>
  <c r="K9" i="4"/>
  <c r="F9" i="4"/>
  <c r="K8" i="4"/>
  <c r="F8" i="4"/>
  <c r="K7" i="4"/>
  <c r="F7" i="4"/>
  <c r="K6" i="4"/>
  <c r="F6" i="4"/>
  <c r="K5" i="4"/>
  <c r="F5" i="4"/>
  <c r="K4" i="4"/>
  <c r="F4" i="4"/>
  <c r="K13" i="4" l="1"/>
  <c r="F13" i="4"/>
  <c r="F15" i="4"/>
  <c r="F11" i="3"/>
  <c r="K10" i="3"/>
  <c r="F10" i="3"/>
  <c r="K9" i="3"/>
  <c r="F9" i="3"/>
  <c r="K8" i="3"/>
  <c r="F8" i="3"/>
  <c r="K7" i="3"/>
  <c r="F7" i="3"/>
  <c r="K6" i="3"/>
  <c r="F6" i="3"/>
  <c r="K5" i="3"/>
  <c r="F5" i="3"/>
  <c r="K4" i="3"/>
  <c r="F4" i="3"/>
  <c r="K13" i="3" l="1"/>
  <c r="F15" i="3"/>
  <c r="F13" i="3"/>
  <c r="C11" i="2"/>
  <c r="F11" i="2" s="1"/>
  <c r="C7" i="2"/>
  <c r="K10" i="2"/>
  <c r="F10" i="2"/>
  <c r="K9" i="2"/>
  <c r="F9" i="2"/>
  <c r="K8" i="2"/>
  <c r="F8" i="2"/>
  <c r="K7" i="2"/>
  <c r="F7" i="2"/>
  <c r="K6" i="2"/>
  <c r="F6" i="2"/>
  <c r="K5" i="2"/>
  <c r="F5" i="2"/>
  <c r="K4" i="2"/>
  <c r="F4" i="2"/>
  <c r="K13" i="2" l="1"/>
  <c r="F15" i="2"/>
  <c r="F13" i="2"/>
  <c r="K5" i="1"/>
  <c r="K6" i="1"/>
  <c r="K7" i="1"/>
  <c r="K8" i="1"/>
  <c r="K9" i="1"/>
  <c r="K10" i="1"/>
  <c r="K4" i="1"/>
  <c r="F5" i="1"/>
  <c r="F6" i="1"/>
  <c r="F7" i="1"/>
  <c r="F8" i="1"/>
  <c r="F9" i="1"/>
  <c r="F10" i="1"/>
  <c r="F11" i="1"/>
  <c r="F4" i="1"/>
  <c r="K13" i="1" l="1"/>
  <c r="F13" i="1"/>
  <c r="F15" i="1"/>
</calcChain>
</file>

<file path=xl/sharedStrings.xml><?xml version="1.0" encoding="utf-8"?>
<sst xmlns="http://schemas.openxmlformats.org/spreadsheetml/2006/main" count="308" uniqueCount="50">
  <si>
    <t>ovce</t>
  </si>
  <si>
    <t>kozy</t>
  </si>
  <si>
    <t>pocet</t>
  </si>
  <si>
    <t>cena</t>
  </si>
  <si>
    <t>mes.</t>
  </si>
  <si>
    <t>suma</t>
  </si>
  <si>
    <t>a</t>
  </si>
  <si>
    <t>b</t>
  </si>
  <si>
    <t>c</t>
  </si>
  <si>
    <t>d</t>
  </si>
  <si>
    <t>e</t>
  </si>
  <si>
    <t>f</t>
  </si>
  <si>
    <t>g</t>
  </si>
  <si>
    <t>2016-1 polrok</t>
  </si>
  <si>
    <t>2016-2 polrok</t>
  </si>
  <si>
    <t>2017-1 polrok</t>
  </si>
  <si>
    <t>2017-2 polrok</t>
  </si>
  <si>
    <t>2018-1 polrok</t>
  </si>
  <si>
    <t>2018-2 polrok</t>
  </si>
  <si>
    <t>2019-1 polrok</t>
  </si>
  <si>
    <t>Zootechnické osvedčenia</t>
  </si>
  <si>
    <t>Capko</t>
  </si>
  <si>
    <t>Kozička</t>
  </si>
  <si>
    <t>Počet [ks]</t>
  </si>
  <si>
    <t>SPOLU</t>
  </si>
  <si>
    <t>Bahnica</t>
  </si>
  <si>
    <t>Baran</t>
  </si>
  <si>
    <t>Jahnička</t>
  </si>
  <si>
    <t>Z toho JARIEK:</t>
  </si>
  <si>
    <t>SUMA, ktorá spĺňa pôvodnú definíciu "e) - za POP (ZO) jariek."</t>
  </si>
  <si>
    <t>Reg. chov v PK</t>
  </si>
  <si>
    <t>Zápis barana do PK</t>
  </si>
  <si>
    <t>Zápis jarky(bahnice) do PK</t>
  </si>
  <si>
    <t>Výber a poskytnutie dát na NT (len barany zar. do PK)</t>
  </si>
  <si>
    <t>ZO jariek</t>
  </si>
  <si>
    <t>Vlastné tech. vedenie PK živé</t>
  </si>
  <si>
    <t>Každá jarka v DB pre bon. v ŠCH a RCH</t>
  </si>
  <si>
    <t>Zápis capa do PK</t>
  </si>
  <si>
    <t>Zápis kozičky nad 6mes. veku do PK</t>
  </si>
  <si>
    <t>Výber a poskytnutie dát na NT (len capy zar. do PK)</t>
  </si>
  <si>
    <t>ZO kozičiek</t>
  </si>
  <si>
    <t>1. polrok</t>
  </si>
  <si>
    <t>2. polrok</t>
  </si>
  <si>
    <t>Počet</t>
  </si>
  <si>
    <t>Suma</t>
  </si>
  <si>
    <t>Suma spolu ovce</t>
  </si>
  <si>
    <t>Suma spolu ovce + kozy</t>
  </si>
  <si>
    <t>Vlastné tech. vedenie PK - živé</t>
  </si>
  <si>
    <t>Vlastné tech. vedenie PK - mŕtve</t>
  </si>
  <si>
    <t>stav koniec roka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</si>
</sst>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EUR&quot;_-;\-* #,##0.00\ &quot;EUR&quot;_-;_-* &quot;-&quot;??\ &quot;EUR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horizontal="center"/>
    </xf>
    <xf numFmtId="0" fontId="2" fillId="0" borderId="0" xfId="0" applyFont="1"/>
    <xf numFmtId="0" fontId="3" fillId="0" borderId="0" xfId="0" applyFont="1"/>
    <xf numFmtId="0" fontId="0" fillId="0" borderId="1" xfId="0" applyBorder="1"/>
    <xf numFmtId="164" fontId="1" fillId="0" borderId="1" xfId="1" applyFont="1" applyBorder="1"/>
    <xf numFmtId="164" fontId="1" fillId="0" borderId="0" xfId="1" applyFont="1"/>
    <xf numFmtId="0" fontId="5" fillId="0" borderId="1" xfId="0" applyFont="1" applyBorder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Fill="1" applyAlignment="1">
      <alignment horizontal="center"/>
    </xf>
    <xf numFmtId="0" fontId="0" fillId="0" borderId="3" xfId="0" applyBorder="1"/>
    <xf numFmtId="0" fontId="0" fillId="0" borderId="6" xfId="0" applyBorder="1"/>
    <xf numFmtId="0" fontId="0" fillId="0" borderId="8" xfId="0" applyBorder="1"/>
    <xf numFmtId="0" fontId="0" fillId="0" borderId="2" xfId="0" applyBorder="1"/>
    <xf numFmtId="0" fontId="0" fillId="0" borderId="5" xfId="0" applyBorder="1"/>
    <xf numFmtId="0" fontId="1" fillId="2" borderId="5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164" fontId="1" fillId="0" borderId="6" xfId="1" applyFont="1" applyBorder="1"/>
    <xf numFmtId="164" fontId="1" fillId="0" borderId="8" xfId="1" applyFont="1" applyBorder="1"/>
    <xf numFmtId="164" fontId="1" fillId="0" borderId="9" xfId="1" applyFont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0" borderId="0" xfId="0" applyFont="1" applyBorder="1"/>
    <xf numFmtId="0" fontId="0" fillId="0" borderId="10" xfId="0" applyBorder="1"/>
    <xf numFmtId="0" fontId="5" fillId="0" borderId="10" xfId="0" applyFont="1" applyBorder="1"/>
    <xf numFmtId="0" fontId="0" fillId="0" borderId="11" xfId="0" applyBorder="1"/>
    <xf numFmtId="0" fontId="6" fillId="0" borderId="1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workbookViewId="0">
      <selection activeCell="H5" sqref="H5"/>
    </sheetView>
  </sheetViews>
  <sheetFormatPr defaultRowHeight="15" x14ac:dyDescent="0.25"/>
  <sheetData>
    <row r="1" spans="1:11" x14ac:dyDescent="0.25">
      <c r="A1" t="s">
        <v>13</v>
      </c>
    </row>
    <row r="2" spans="1:11" x14ac:dyDescent="0.25">
      <c r="C2" t="s">
        <v>0</v>
      </c>
      <c r="H2" t="s">
        <v>1</v>
      </c>
    </row>
    <row r="3" spans="1:11" x14ac:dyDescent="0.25">
      <c r="C3" t="s">
        <v>2</v>
      </c>
      <c r="D3" t="s">
        <v>3</v>
      </c>
      <c r="E3" t="s">
        <v>4</v>
      </c>
      <c r="F3" t="s">
        <v>5</v>
      </c>
      <c r="H3" t="s">
        <v>2</v>
      </c>
      <c r="I3" t="s">
        <v>3</v>
      </c>
      <c r="J3" t="s">
        <v>4</v>
      </c>
      <c r="K3" t="s">
        <v>5</v>
      </c>
    </row>
    <row r="4" spans="1:11" x14ac:dyDescent="0.25">
      <c r="B4" t="s">
        <v>6</v>
      </c>
      <c r="C4">
        <v>1</v>
      </c>
      <c r="D4">
        <v>1.73</v>
      </c>
      <c r="E4">
        <v>1</v>
      </c>
      <c r="F4" s="1">
        <f>C4*D4*E4</f>
        <v>1.73</v>
      </c>
      <c r="H4">
        <v>1</v>
      </c>
      <c r="I4">
        <v>0.86</v>
      </c>
      <c r="J4">
        <v>1</v>
      </c>
      <c r="K4" s="1">
        <f>H4*I4*J4</f>
        <v>0.86</v>
      </c>
    </row>
    <row r="5" spans="1:11" x14ac:dyDescent="0.25">
      <c r="B5" t="s">
        <v>7</v>
      </c>
      <c r="C5">
        <v>954</v>
      </c>
      <c r="D5">
        <v>0.17</v>
      </c>
      <c r="E5">
        <v>1</v>
      </c>
      <c r="F5" s="1">
        <f t="shared" ref="F5:F11" si="0">C5*D5*E5</f>
        <v>162.18</v>
      </c>
      <c r="H5">
        <v>2</v>
      </c>
      <c r="I5">
        <v>0.17</v>
      </c>
      <c r="J5">
        <v>1</v>
      </c>
      <c r="K5" s="1">
        <f t="shared" ref="K5:K10" si="1">H5*I5*J5</f>
        <v>0.34</v>
      </c>
    </row>
    <row r="6" spans="1:11" x14ac:dyDescent="0.25">
      <c r="B6" t="s">
        <v>8</v>
      </c>
      <c r="C6">
        <v>2904</v>
      </c>
      <c r="D6">
        <v>0.17</v>
      </c>
      <c r="E6">
        <v>1</v>
      </c>
      <c r="F6" s="1">
        <f t="shared" si="0"/>
        <v>493.68000000000006</v>
      </c>
      <c r="H6">
        <v>6</v>
      </c>
      <c r="I6">
        <v>0.17</v>
      </c>
      <c r="J6">
        <v>1</v>
      </c>
      <c r="K6" s="1">
        <f t="shared" si="1"/>
        <v>1.02</v>
      </c>
    </row>
    <row r="7" spans="1:11" x14ac:dyDescent="0.25">
      <c r="B7" t="s">
        <v>9</v>
      </c>
      <c r="C7">
        <v>938</v>
      </c>
      <c r="D7">
        <v>3.12</v>
      </c>
      <c r="E7">
        <v>1</v>
      </c>
      <c r="F7" s="1">
        <f t="shared" si="0"/>
        <v>2926.56</v>
      </c>
      <c r="H7">
        <v>0</v>
      </c>
      <c r="I7">
        <v>2.59</v>
      </c>
      <c r="J7">
        <v>1</v>
      </c>
      <c r="K7" s="1">
        <f t="shared" si="1"/>
        <v>0</v>
      </c>
    </row>
    <row r="8" spans="1:11" x14ac:dyDescent="0.25">
      <c r="B8" t="s">
        <v>10</v>
      </c>
      <c r="C8">
        <v>29</v>
      </c>
      <c r="D8">
        <v>0.35</v>
      </c>
      <c r="E8">
        <v>1</v>
      </c>
      <c r="F8" s="1">
        <f t="shared" si="0"/>
        <v>10.149999999999999</v>
      </c>
      <c r="H8">
        <v>11</v>
      </c>
      <c r="I8">
        <v>0.35</v>
      </c>
      <c r="J8">
        <v>1</v>
      </c>
      <c r="K8" s="1">
        <f t="shared" si="1"/>
        <v>3.8499999999999996</v>
      </c>
    </row>
    <row r="9" spans="1:11" x14ac:dyDescent="0.25">
      <c r="B9" t="s">
        <v>11</v>
      </c>
      <c r="C9">
        <v>25178</v>
      </c>
      <c r="D9">
        <v>5.0000000000000001E-3</v>
      </c>
      <c r="E9">
        <v>6</v>
      </c>
      <c r="F9" s="1">
        <f t="shared" si="0"/>
        <v>755.34</v>
      </c>
      <c r="H9">
        <v>1356</v>
      </c>
      <c r="I9">
        <v>5.0000000000000001E-3</v>
      </c>
      <c r="J9">
        <v>6</v>
      </c>
      <c r="K9" s="1">
        <f t="shared" si="1"/>
        <v>40.68</v>
      </c>
    </row>
    <row r="10" spans="1:11" x14ac:dyDescent="0.25">
      <c r="C10">
        <v>95536</v>
      </c>
      <c r="D10">
        <v>1E-3</v>
      </c>
      <c r="E10">
        <v>6</v>
      </c>
      <c r="F10" s="1">
        <f t="shared" si="0"/>
        <v>573.21600000000001</v>
      </c>
      <c r="H10">
        <v>3559</v>
      </c>
      <c r="I10">
        <v>1E-3</v>
      </c>
      <c r="J10">
        <v>6</v>
      </c>
      <c r="K10" s="1">
        <f t="shared" si="1"/>
        <v>21.353999999999999</v>
      </c>
    </row>
    <row r="11" spans="1:11" x14ac:dyDescent="0.25">
      <c r="B11" t="s">
        <v>12</v>
      </c>
      <c r="C11">
        <v>3153</v>
      </c>
      <c r="D11">
        <v>0.17</v>
      </c>
      <c r="E11">
        <v>1</v>
      </c>
      <c r="F11" s="1">
        <f t="shared" si="0"/>
        <v>536.01</v>
      </c>
      <c r="K11" s="1"/>
    </row>
    <row r="12" spans="1:11" x14ac:dyDescent="0.25">
      <c r="F12" s="1"/>
      <c r="K12" s="1"/>
    </row>
    <row r="13" spans="1:11" x14ac:dyDescent="0.25">
      <c r="F13" s="1">
        <f>SUM(F4:F11)</f>
        <v>5458.8660000000009</v>
      </c>
      <c r="K13" s="1">
        <f>SUM(K4:K11)</f>
        <v>68.103999999999999</v>
      </c>
    </row>
    <row r="14" spans="1:11" x14ac:dyDescent="0.25">
      <c r="F14" s="1"/>
      <c r="K14" s="1"/>
    </row>
    <row r="15" spans="1:11" x14ac:dyDescent="0.25">
      <c r="F15" s="1">
        <f>SUM(F4:F11)+SUM(K4:K10)</f>
        <v>5526.9700000000012</v>
      </c>
      <c r="K15" s="1"/>
    </row>
    <row r="16" spans="1:11" x14ac:dyDescent="0.25">
      <c r="F16" s="1"/>
      <c r="K16" s="1"/>
    </row>
    <row r="17" spans="11:11" x14ac:dyDescent="0.25">
      <c r="K17" s="1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632D9-3A89-4D4E-822B-203AF7EB6322}">
  <dimension ref="A1:R14"/>
  <sheetViews>
    <sheetView tabSelected="1" workbookViewId="0">
      <selection activeCell="M12" sqref="M12"/>
    </sheetView>
  </sheetViews>
  <sheetFormatPr defaultRowHeight="15" x14ac:dyDescent="0.25"/>
  <cols>
    <col min="1" max="1" width="18.140625" style="9" customWidth="1"/>
    <col min="3" max="3" width="8.7109375" bestFit="1" customWidth="1"/>
    <col min="4" max="4" width="15.28515625" bestFit="1" customWidth="1"/>
    <col min="5" max="5" width="8.7109375" bestFit="1" customWidth="1"/>
    <col min="6" max="6" width="6" bestFit="1" customWidth="1"/>
    <col min="8" max="9" width="13.5703125" bestFit="1" customWidth="1"/>
    <col min="10" max="10" width="23.85546875" style="9" customWidth="1"/>
    <col min="13" max="13" width="15.28515625" bestFit="1" customWidth="1"/>
    <col min="17" max="17" width="11" bestFit="1" customWidth="1"/>
    <col min="18" max="18" width="12" bestFit="1" customWidth="1"/>
  </cols>
  <sheetData>
    <row r="1" spans="1:18" x14ac:dyDescent="0.25">
      <c r="A1" s="9">
        <v>2020</v>
      </c>
    </row>
    <row r="2" spans="1:18" ht="15.75" thickBot="1" x14ac:dyDescent="0.3">
      <c r="C2" t="s">
        <v>0</v>
      </c>
      <c r="L2" t="s">
        <v>1</v>
      </c>
    </row>
    <row r="3" spans="1:18" x14ac:dyDescent="0.25">
      <c r="B3" s="16"/>
      <c r="C3" s="23" t="s">
        <v>43</v>
      </c>
      <c r="D3" s="23"/>
      <c r="E3" s="23"/>
      <c r="F3" s="13"/>
      <c r="G3" s="13"/>
      <c r="H3" s="23" t="s">
        <v>44</v>
      </c>
      <c r="I3" s="24"/>
      <c r="K3" s="16"/>
      <c r="L3" s="23" t="s">
        <v>43</v>
      </c>
      <c r="M3" s="23"/>
      <c r="N3" s="23"/>
      <c r="O3" s="13"/>
      <c r="P3" s="13"/>
      <c r="Q3" s="23" t="s">
        <v>44</v>
      </c>
      <c r="R3" s="24"/>
    </row>
    <row r="4" spans="1:18" x14ac:dyDescent="0.25">
      <c r="B4" s="17"/>
      <c r="C4" s="26" t="s">
        <v>41</v>
      </c>
      <c r="D4" s="5" t="s">
        <v>49</v>
      </c>
      <c r="E4" s="5" t="s">
        <v>42</v>
      </c>
      <c r="F4" s="5" t="s">
        <v>3</v>
      </c>
      <c r="G4" s="5" t="s">
        <v>4</v>
      </c>
      <c r="H4" s="5" t="s">
        <v>41</v>
      </c>
      <c r="I4" s="14" t="s">
        <v>42</v>
      </c>
      <c r="K4" s="17"/>
      <c r="L4" s="5" t="s">
        <v>41</v>
      </c>
      <c r="M4" s="5" t="s">
        <v>49</v>
      </c>
      <c r="N4" s="5" t="s">
        <v>42</v>
      </c>
      <c r="O4" s="5" t="s">
        <v>3</v>
      </c>
      <c r="P4" s="5" t="s">
        <v>4</v>
      </c>
      <c r="Q4" s="5" t="s">
        <v>41</v>
      </c>
      <c r="R4" s="14" t="s">
        <v>42</v>
      </c>
    </row>
    <row r="5" spans="1:18" x14ac:dyDescent="0.25">
      <c r="A5" s="9" t="s">
        <v>30</v>
      </c>
      <c r="B5" s="18" t="s">
        <v>6</v>
      </c>
      <c r="C5" s="26">
        <v>3</v>
      </c>
      <c r="D5" s="5">
        <v>16</v>
      </c>
      <c r="E5" s="5">
        <f>D5-C5</f>
        <v>13</v>
      </c>
      <c r="F5" s="5">
        <v>1.73</v>
      </c>
      <c r="G5" s="5">
        <v>1</v>
      </c>
      <c r="H5" s="6">
        <f t="shared" ref="H5:H12" si="0">C5*F5*G5</f>
        <v>5.1899999999999995</v>
      </c>
      <c r="I5" s="20">
        <f>E5*F5*G5</f>
        <v>22.49</v>
      </c>
      <c r="J5" s="9" t="s">
        <v>30</v>
      </c>
      <c r="K5" s="18" t="s">
        <v>6</v>
      </c>
      <c r="L5" s="5">
        <v>0</v>
      </c>
      <c r="M5" s="5">
        <v>2</v>
      </c>
      <c r="N5" s="5">
        <f>M5-L5</f>
        <v>2</v>
      </c>
      <c r="O5" s="5">
        <v>0.86</v>
      </c>
      <c r="P5" s="5">
        <v>1</v>
      </c>
      <c r="Q5" s="6">
        <f t="shared" ref="Q5:Q11" si="1">L5*O5*P5</f>
        <v>0</v>
      </c>
      <c r="R5" s="20">
        <f>N5*O5*P5</f>
        <v>1.72</v>
      </c>
    </row>
    <row r="6" spans="1:18" x14ac:dyDescent="0.25">
      <c r="A6" s="9" t="s">
        <v>31</v>
      </c>
      <c r="B6" s="18" t="s">
        <v>7</v>
      </c>
      <c r="C6" s="26">
        <v>555</v>
      </c>
      <c r="D6" s="5">
        <v>683</v>
      </c>
      <c r="E6" s="5">
        <f t="shared" ref="E6:E12" si="2">D6-C6</f>
        <v>128</v>
      </c>
      <c r="F6" s="5">
        <v>0.17</v>
      </c>
      <c r="G6" s="5">
        <v>1</v>
      </c>
      <c r="H6" s="6">
        <f t="shared" si="0"/>
        <v>94.350000000000009</v>
      </c>
      <c r="I6" s="20">
        <f t="shared" ref="I6:I12" si="3">E6*F6*G6</f>
        <v>21.76</v>
      </c>
      <c r="J6" s="9" t="s">
        <v>37</v>
      </c>
      <c r="K6" s="18" t="s">
        <v>7</v>
      </c>
      <c r="L6" s="5">
        <v>8</v>
      </c>
      <c r="M6" s="5">
        <v>45</v>
      </c>
      <c r="N6" s="5">
        <f t="shared" ref="N6:N9" si="4">M6-L6</f>
        <v>37</v>
      </c>
      <c r="O6" s="5">
        <v>0.17</v>
      </c>
      <c r="P6" s="5">
        <v>1</v>
      </c>
      <c r="Q6" s="6">
        <f t="shared" si="1"/>
        <v>1.36</v>
      </c>
      <c r="R6" s="20">
        <f t="shared" ref="R6:R11" si="5">N6*O6*P6</f>
        <v>6.29</v>
      </c>
    </row>
    <row r="7" spans="1:18" ht="45" x14ac:dyDescent="0.25">
      <c r="A7" s="9" t="s">
        <v>32</v>
      </c>
      <c r="B7" s="18" t="s">
        <v>8</v>
      </c>
      <c r="C7" s="26">
        <v>5936</v>
      </c>
      <c r="D7" s="5">
        <v>6791</v>
      </c>
      <c r="E7" s="5">
        <f t="shared" si="2"/>
        <v>855</v>
      </c>
      <c r="F7" s="5">
        <v>0.17</v>
      </c>
      <c r="G7" s="5">
        <v>1</v>
      </c>
      <c r="H7" s="6">
        <f t="shared" si="0"/>
        <v>1009.1200000000001</v>
      </c>
      <c r="I7" s="20">
        <f t="shared" si="3"/>
        <v>145.35000000000002</v>
      </c>
      <c r="J7" s="9" t="s">
        <v>38</v>
      </c>
      <c r="K7" s="18" t="s">
        <v>8</v>
      </c>
      <c r="L7" s="5">
        <v>61</v>
      </c>
      <c r="M7" s="5">
        <v>373</v>
      </c>
      <c r="N7" s="5">
        <f t="shared" si="4"/>
        <v>312</v>
      </c>
      <c r="O7" s="5">
        <v>0.17</v>
      </c>
      <c r="P7" s="5">
        <v>1</v>
      </c>
      <c r="Q7" s="6">
        <f t="shared" si="1"/>
        <v>10.370000000000001</v>
      </c>
      <c r="R7" s="20">
        <f t="shared" si="5"/>
        <v>53.040000000000006</v>
      </c>
    </row>
    <row r="8" spans="1:18" ht="60" x14ac:dyDescent="0.25">
      <c r="A8" s="9" t="s">
        <v>33</v>
      </c>
      <c r="B8" s="18" t="s">
        <v>9</v>
      </c>
      <c r="C8" s="26">
        <v>534</v>
      </c>
      <c r="D8" s="5">
        <v>716</v>
      </c>
      <c r="E8" s="5">
        <f t="shared" si="2"/>
        <v>182</v>
      </c>
      <c r="F8" s="5">
        <v>3.12</v>
      </c>
      <c r="G8" s="5">
        <v>1</v>
      </c>
      <c r="H8" s="6">
        <f t="shared" si="0"/>
        <v>1666.0800000000002</v>
      </c>
      <c r="I8" s="20">
        <f t="shared" si="3"/>
        <v>567.84</v>
      </c>
      <c r="J8" s="9" t="s">
        <v>39</v>
      </c>
      <c r="K8" s="18" t="s">
        <v>9</v>
      </c>
      <c r="L8" s="5">
        <v>0</v>
      </c>
      <c r="M8" s="5">
        <v>24</v>
      </c>
      <c r="N8" s="5">
        <f t="shared" si="4"/>
        <v>24</v>
      </c>
      <c r="O8" s="5">
        <v>2.59</v>
      </c>
      <c r="P8" s="5">
        <v>1</v>
      </c>
      <c r="Q8" s="6">
        <f t="shared" si="1"/>
        <v>0</v>
      </c>
      <c r="R8" s="20">
        <f t="shared" si="5"/>
        <v>62.16</v>
      </c>
    </row>
    <row r="9" spans="1:18" x14ac:dyDescent="0.25">
      <c r="A9" s="9" t="s">
        <v>34</v>
      </c>
      <c r="B9" s="18" t="s">
        <v>10</v>
      </c>
      <c r="C9" s="27">
        <v>119</v>
      </c>
      <c r="D9" s="8">
        <v>442</v>
      </c>
      <c r="E9" s="5">
        <f t="shared" si="2"/>
        <v>323</v>
      </c>
      <c r="F9" s="5">
        <v>0.35</v>
      </c>
      <c r="G9" s="5">
        <v>1</v>
      </c>
      <c r="H9" s="6">
        <f t="shared" si="0"/>
        <v>41.65</v>
      </c>
      <c r="I9" s="20">
        <f t="shared" si="3"/>
        <v>113.05</v>
      </c>
      <c r="J9" s="9" t="s">
        <v>40</v>
      </c>
      <c r="K9" s="18" t="s">
        <v>10</v>
      </c>
      <c r="L9" s="8">
        <v>27</v>
      </c>
      <c r="M9" s="8">
        <v>52</v>
      </c>
      <c r="N9" s="5">
        <f t="shared" si="4"/>
        <v>25</v>
      </c>
      <c r="O9" s="5">
        <v>0.35</v>
      </c>
      <c r="P9" s="5">
        <v>1</v>
      </c>
      <c r="Q9" s="6">
        <f t="shared" si="1"/>
        <v>9.4499999999999993</v>
      </c>
      <c r="R9" s="20">
        <f t="shared" si="5"/>
        <v>8.75</v>
      </c>
    </row>
    <row r="10" spans="1:18" ht="30" x14ac:dyDescent="0.25">
      <c r="A10" s="9" t="s">
        <v>35</v>
      </c>
      <c r="B10" s="18" t="s">
        <v>11</v>
      </c>
      <c r="C10" s="27">
        <v>37920</v>
      </c>
      <c r="D10" s="8">
        <v>35545</v>
      </c>
      <c r="E10" s="5">
        <f>D10</f>
        <v>35545</v>
      </c>
      <c r="F10" s="5">
        <v>5.0000000000000001E-3</v>
      </c>
      <c r="G10" s="5">
        <v>6</v>
      </c>
      <c r="H10" s="6">
        <f t="shared" si="0"/>
        <v>1137.5999999999999</v>
      </c>
      <c r="I10" s="20">
        <f t="shared" si="3"/>
        <v>1066.3499999999999</v>
      </c>
      <c r="J10" s="9" t="s">
        <v>47</v>
      </c>
      <c r="K10" s="18" t="s">
        <v>11</v>
      </c>
      <c r="L10" s="5">
        <v>1434</v>
      </c>
      <c r="M10" s="5">
        <v>1567</v>
      </c>
      <c r="N10" s="5">
        <f>M10</f>
        <v>1567</v>
      </c>
      <c r="O10" s="5">
        <v>5.0000000000000001E-3</v>
      </c>
      <c r="P10" s="5">
        <v>6</v>
      </c>
      <c r="Q10" s="6">
        <f t="shared" si="1"/>
        <v>43.019999999999996</v>
      </c>
      <c r="R10" s="20">
        <f t="shared" si="5"/>
        <v>47.01</v>
      </c>
    </row>
    <row r="11" spans="1:18" ht="30.75" thickBot="1" x14ac:dyDescent="0.3">
      <c r="A11" s="9" t="s">
        <v>48</v>
      </c>
      <c r="B11" s="18"/>
      <c r="C11" s="25">
        <v>104254</v>
      </c>
      <c r="D11" s="29">
        <v>107037</v>
      </c>
      <c r="E11" s="5">
        <f>D11</f>
        <v>107037</v>
      </c>
      <c r="F11" s="5">
        <v>1E-3</v>
      </c>
      <c r="G11" s="5">
        <v>6</v>
      </c>
      <c r="H11" s="6">
        <f t="shared" si="0"/>
        <v>625.524</v>
      </c>
      <c r="I11" s="20">
        <f t="shared" si="3"/>
        <v>642.22199999999998</v>
      </c>
      <c r="J11" s="9" t="s">
        <v>48</v>
      </c>
      <c r="K11" s="19"/>
      <c r="L11" s="15">
        <v>4739</v>
      </c>
      <c r="M11" s="15">
        <v>5983</v>
      </c>
      <c r="N11" s="15">
        <f>M11</f>
        <v>5983</v>
      </c>
      <c r="O11" s="15">
        <v>1E-3</v>
      </c>
      <c r="P11" s="15">
        <v>6</v>
      </c>
      <c r="Q11" s="21">
        <f t="shared" si="1"/>
        <v>28.433999999999997</v>
      </c>
      <c r="R11" s="22">
        <f t="shared" si="5"/>
        <v>35.898000000000003</v>
      </c>
    </row>
    <row r="12" spans="1:18" ht="45.75" thickBot="1" x14ac:dyDescent="0.3">
      <c r="A12" s="9" t="s">
        <v>36</v>
      </c>
      <c r="B12" s="19" t="s">
        <v>12</v>
      </c>
      <c r="C12" s="28">
        <v>7463</v>
      </c>
      <c r="D12" s="15">
        <v>5454</v>
      </c>
      <c r="E12" s="15">
        <f t="shared" si="2"/>
        <v>-2009</v>
      </c>
      <c r="F12" s="15">
        <v>0.17</v>
      </c>
      <c r="G12" s="15">
        <v>1</v>
      </c>
      <c r="H12" s="21">
        <f t="shared" si="0"/>
        <v>1268.71</v>
      </c>
      <c r="I12" s="22">
        <f t="shared" si="3"/>
        <v>-341.53000000000003</v>
      </c>
      <c r="K12" s="12"/>
      <c r="P12" t="s">
        <v>45</v>
      </c>
      <c r="Q12" s="7">
        <f>SUM(Q5:Q11)</f>
        <v>92.633999999999986</v>
      </c>
      <c r="R12" s="7">
        <f>SUM(R5:R11)</f>
        <v>214.86799999999999</v>
      </c>
    </row>
    <row r="13" spans="1:18" x14ac:dyDescent="0.25">
      <c r="G13" t="s">
        <v>45</v>
      </c>
      <c r="H13" s="7">
        <f>SUM(H5:H12)</f>
        <v>5848.2240000000002</v>
      </c>
      <c r="I13" s="7">
        <f>SUM(I5:I12)</f>
        <v>2237.5319999999997</v>
      </c>
      <c r="J13" s="10"/>
    </row>
    <row r="14" spans="1:18" x14ac:dyDescent="0.25">
      <c r="G14" t="s">
        <v>46</v>
      </c>
      <c r="H14" s="7">
        <f>SUM(H5:H12)+SUM(Q5:Q11)</f>
        <v>5940.8580000000002</v>
      </c>
      <c r="I14" s="7">
        <f>SUM(I5:I12)+SUM(R5:R11)</f>
        <v>2452.3999999999996</v>
      </c>
      <c r="J14" s="10"/>
      <c r="Q14" s="1"/>
    </row>
  </sheetData>
  <mergeCells count="4">
    <mergeCell ref="C3:E3"/>
    <mergeCell ref="H3:I3"/>
    <mergeCell ref="L3:N3"/>
    <mergeCell ref="Q3:R3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6"/>
  <sheetViews>
    <sheetView workbookViewId="0">
      <selection activeCell="D45" sqref="D45"/>
    </sheetView>
  </sheetViews>
  <sheetFormatPr defaultRowHeight="15" x14ac:dyDescent="0.25"/>
  <sheetData>
    <row r="1" spans="1:11" x14ac:dyDescent="0.25">
      <c r="A1" t="s">
        <v>14</v>
      </c>
    </row>
    <row r="2" spans="1:11" x14ac:dyDescent="0.25">
      <c r="C2" t="s">
        <v>0</v>
      </c>
      <c r="H2" t="s">
        <v>1</v>
      </c>
    </row>
    <row r="3" spans="1:11" x14ac:dyDescent="0.25">
      <c r="C3" t="s">
        <v>2</v>
      </c>
      <c r="D3" t="s">
        <v>3</v>
      </c>
      <c r="E3" t="s">
        <v>4</v>
      </c>
      <c r="F3" t="s">
        <v>5</v>
      </c>
      <c r="H3" t="s">
        <v>2</v>
      </c>
      <c r="I3" t="s">
        <v>3</v>
      </c>
      <c r="J3" t="s">
        <v>4</v>
      </c>
      <c r="K3" t="s">
        <v>5</v>
      </c>
    </row>
    <row r="4" spans="1:11" x14ac:dyDescent="0.25">
      <c r="B4" t="s">
        <v>6</v>
      </c>
      <c r="C4">
        <v>12</v>
      </c>
      <c r="D4">
        <v>1.73</v>
      </c>
      <c r="E4">
        <v>1</v>
      </c>
      <c r="F4" s="1">
        <f>C4*D4*E4</f>
        <v>20.759999999999998</v>
      </c>
      <c r="H4">
        <v>7</v>
      </c>
      <c r="I4">
        <v>0.86</v>
      </c>
      <c r="J4">
        <v>1</v>
      </c>
      <c r="K4" s="1">
        <f>H4*I4*J4</f>
        <v>6.02</v>
      </c>
    </row>
    <row r="5" spans="1:11" x14ac:dyDescent="0.25">
      <c r="B5" t="s">
        <v>7</v>
      </c>
      <c r="C5">
        <v>1691</v>
      </c>
      <c r="D5">
        <v>0.17</v>
      </c>
      <c r="E5">
        <v>1</v>
      </c>
      <c r="F5" s="1">
        <f t="shared" ref="F5:F11" si="0">C5*D5*E5</f>
        <v>287.47000000000003</v>
      </c>
      <c r="H5">
        <v>35</v>
      </c>
      <c r="I5">
        <v>0.17</v>
      </c>
      <c r="J5">
        <v>1</v>
      </c>
      <c r="K5" s="1">
        <f t="shared" ref="K5:K10" si="1">H5*I5*J5</f>
        <v>5.95</v>
      </c>
    </row>
    <row r="6" spans="1:11" x14ac:dyDescent="0.25">
      <c r="B6" t="s">
        <v>8</v>
      </c>
      <c r="C6">
        <v>6111</v>
      </c>
      <c r="D6">
        <v>0.17</v>
      </c>
      <c r="E6">
        <v>1</v>
      </c>
      <c r="F6" s="1">
        <f t="shared" si="0"/>
        <v>1038.8700000000001</v>
      </c>
      <c r="H6">
        <v>99</v>
      </c>
      <c r="I6">
        <v>0.17</v>
      </c>
      <c r="J6">
        <v>1</v>
      </c>
      <c r="K6" s="1">
        <f t="shared" si="1"/>
        <v>16.830000000000002</v>
      </c>
    </row>
    <row r="7" spans="1:11" x14ac:dyDescent="0.25">
      <c r="B7" t="s">
        <v>9</v>
      </c>
      <c r="C7">
        <f>(1085-938)</f>
        <v>147</v>
      </c>
      <c r="D7">
        <v>3.12</v>
      </c>
      <c r="E7">
        <v>1</v>
      </c>
      <c r="F7" s="1">
        <f t="shared" si="0"/>
        <v>458.64000000000004</v>
      </c>
      <c r="H7">
        <v>25</v>
      </c>
      <c r="I7">
        <v>2.59</v>
      </c>
      <c r="J7">
        <v>1</v>
      </c>
      <c r="K7" s="1">
        <f t="shared" si="1"/>
        <v>64.75</v>
      </c>
    </row>
    <row r="8" spans="1:11" x14ac:dyDescent="0.25">
      <c r="B8" t="s">
        <v>10</v>
      </c>
      <c r="C8">
        <v>0</v>
      </c>
      <c r="D8">
        <v>0.35</v>
      </c>
      <c r="E8">
        <v>1</v>
      </c>
      <c r="F8" s="1">
        <f t="shared" si="0"/>
        <v>0</v>
      </c>
      <c r="H8">
        <v>14</v>
      </c>
      <c r="I8">
        <v>0.35</v>
      </c>
      <c r="J8">
        <v>1</v>
      </c>
      <c r="K8" s="1">
        <f t="shared" si="1"/>
        <v>4.8999999999999995</v>
      </c>
    </row>
    <row r="9" spans="1:11" x14ac:dyDescent="0.25">
      <c r="B9" t="s">
        <v>11</v>
      </c>
      <c r="C9">
        <v>29456</v>
      </c>
      <c r="D9">
        <v>5.0000000000000001E-3</v>
      </c>
      <c r="E9">
        <v>6</v>
      </c>
      <c r="F9" s="1">
        <f t="shared" si="0"/>
        <v>883.68000000000006</v>
      </c>
      <c r="H9">
        <v>1341</v>
      </c>
      <c r="I9">
        <v>5.0000000000000001E-3</v>
      </c>
      <c r="J9">
        <v>6</v>
      </c>
      <c r="K9" s="1">
        <f t="shared" si="1"/>
        <v>40.230000000000004</v>
      </c>
    </row>
    <row r="10" spans="1:11" x14ac:dyDescent="0.25">
      <c r="C10">
        <v>96934</v>
      </c>
      <c r="D10">
        <v>1E-3</v>
      </c>
      <c r="E10">
        <v>6</v>
      </c>
      <c r="F10" s="1">
        <f t="shared" si="0"/>
        <v>581.60400000000004</v>
      </c>
      <c r="H10">
        <v>3854</v>
      </c>
      <c r="I10">
        <v>1E-3</v>
      </c>
      <c r="J10">
        <v>6</v>
      </c>
      <c r="K10" s="1">
        <f t="shared" si="1"/>
        <v>23.124000000000002</v>
      </c>
    </row>
    <row r="11" spans="1:11" x14ac:dyDescent="0.25">
      <c r="B11" t="s">
        <v>12</v>
      </c>
      <c r="C11">
        <f>(4266-3153)</f>
        <v>1113</v>
      </c>
      <c r="D11">
        <v>0.17</v>
      </c>
      <c r="E11">
        <v>1</v>
      </c>
      <c r="F11" s="1">
        <f t="shared" si="0"/>
        <v>189.21</v>
      </c>
      <c r="K11" s="1"/>
    </row>
    <row r="12" spans="1:11" x14ac:dyDescent="0.25">
      <c r="F12" s="1"/>
      <c r="K12" s="1"/>
    </row>
    <row r="13" spans="1:11" x14ac:dyDescent="0.25">
      <c r="F13" s="1">
        <f>SUM(F4:F11)</f>
        <v>3460.2340000000004</v>
      </c>
      <c r="K13" s="1">
        <f>SUM(K4:K11)</f>
        <v>161.804</v>
      </c>
    </row>
    <row r="14" spans="1:11" x14ac:dyDescent="0.25">
      <c r="F14" s="1"/>
      <c r="K14" s="1"/>
    </row>
    <row r="15" spans="1:11" x14ac:dyDescent="0.25">
      <c r="F15" s="1">
        <f>SUM(F4:F11)+SUM(K4:K10)</f>
        <v>3622.0380000000005</v>
      </c>
      <c r="K15" s="1"/>
    </row>
    <row r="16" spans="1:11" x14ac:dyDescent="0.25">
      <c r="F16" s="1"/>
      <c r="K16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6"/>
  <sheetViews>
    <sheetView workbookViewId="0">
      <selection activeCell="F13" sqref="F13"/>
    </sheetView>
  </sheetViews>
  <sheetFormatPr defaultRowHeight="15" x14ac:dyDescent="0.25"/>
  <sheetData>
    <row r="1" spans="1:11" x14ac:dyDescent="0.25">
      <c r="A1" t="s">
        <v>15</v>
      </c>
    </row>
    <row r="2" spans="1:11" x14ac:dyDescent="0.25">
      <c r="C2" t="s">
        <v>0</v>
      </c>
      <c r="H2" t="s">
        <v>1</v>
      </c>
    </row>
    <row r="3" spans="1:11" x14ac:dyDescent="0.25">
      <c r="C3" t="s">
        <v>2</v>
      </c>
      <c r="D3" t="s">
        <v>3</v>
      </c>
      <c r="E3" t="s">
        <v>4</v>
      </c>
      <c r="F3" t="s">
        <v>5</v>
      </c>
      <c r="H3" t="s">
        <v>2</v>
      </c>
      <c r="I3" t="s">
        <v>3</v>
      </c>
      <c r="J3" t="s">
        <v>4</v>
      </c>
      <c r="K3" t="s">
        <v>5</v>
      </c>
    </row>
    <row r="4" spans="1:11" x14ac:dyDescent="0.25">
      <c r="B4" t="s">
        <v>6</v>
      </c>
      <c r="C4">
        <v>0</v>
      </c>
      <c r="D4">
        <v>1.73</v>
      </c>
      <c r="E4">
        <v>1</v>
      </c>
      <c r="F4" s="1">
        <f>C4*D4*E4</f>
        <v>0</v>
      </c>
      <c r="H4">
        <v>0</v>
      </c>
      <c r="I4">
        <v>0.86</v>
      </c>
      <c r="J4">
        <v>1</v>
      </c>
      <c r="K4" s="1">
        <f>H4*I4*J4</f>
        <v>0</v>
      </c>
    </row>
    <row r="5" spans="1:11" x14ac:dyDescent="0.25">
      <c r="B5" t="s">
        <v>7</v>
      </c>
      <c r="C5">
        <v>1073</v>
      </c>
      <c r="D5">
        <v>0.17</v>
      </c>
      <c r="E5">
        <v>1</v>
      </c>
      <c r="F5" s="1">
        <f t="shared" ref="F5:F11" si="0">C5*D5*E5</f>
        <v>182.41000000000003</v>
      </c>
      <c r="H5">
        <v>1</v>
      </c>
      <c r="I5">
        <v>0.17</v>
      </c>
      <c r="J5">
        <v>1</v>
      </c>
      <c r="K5" s="1">
        <f t="shared" ref="K5:K10" si="1">H5*I5*J5</f>
        <v>0.17</v>
      </c>
    </row>
    <row r="6" spans="1:11" x14ac:dyDescent="0.25">
      <c r="B6" t="s">
        <v>8</v>
      </c>
      <c r="C6">
        <v>408</v>
      </c>
      <c r="D6">
        <v>0.17</v>
      </c>
      <c r="E6">
        <v>1</v>
      </c>
      <c r="F6" s="1">
        <f t="shared" si="0"/>
        <v>69.36</v>
      </c>
      <c r="H6">
        <v>55</v>
      </c>
      <c r="I6">
        <v>0.17</v>
      </c>
      <c r="J6">
        <v>1</v>
      </c>
      <c r="K6" s="1">
        <f t="shared" si="1"/>
        <v>9.3500000000000014</v>
      </c>
    </row>
    <row r="7" spans="1:11" x14ac:dyDescent="0.25">
      <c r="B7" t="s">
        <v>9</v>
      </c>
      <c r="C7">
        <v>1057</v>
      </c>
      <c r="D7">
        <v>3.12</v>
      </c>
      <c r="E7">
        <v>1</v>
      </c>
      <c r="F7" s="1">
        <f t="shared" si="0"/>
        <v>3297.84</v>
      </c>
      <c r="H7">
        <v>0</v>
      </c>
      <c r="I7">
        <v>2.59</v>
      </c>
      <c r="J7">
        <v>1</v>
      </c>
      <c r="K7" s="1">
        <f t="shared" si="1"/>
        <v>0</v>
      </c>
    </row>
    <row r="8" spans="1:11" x14ac:dyDescent="0.25">
      <c r="B8" t="s">
        <v>10</v>
      </c>
      <c r="C8">
        <v>19</v>
      </c>
      <c r="D8">
        <v>0.35</v>
      </c>
      <c r="E8">
        <v>1</v>
      </c>
      <c r="F8" s="1">
        <f t="shared" si="0"/>
        <v>6.6499999999999995</v>
      </c>
      <c r="H8">
        <v>15</v>
      </c>
      <c r="I8">
        <v>0.35</v>
      </c>
      <c r="J8">
        <v>1</v>
      </c>
      <c r="K8" s="1">
        <f t="shared" si="1"/>
        <v>5.25</v>
      </c>
    </row>
    <row r="9" spans="1:11" x14ac:dyDescent="0.25">
      <c r="B9" t="s">
        <v>11</v>
      </c>
      <c r="C9">
        <v>29089</v>
      </c>
      <c r="D9">
        <v>5.0000000000000001E-3</v>
      </c>
      <c r="E9">
        <v>6</v>
      </c>
      <c r="F9" s="1">
        <f t="shared" si="0"/>
        <v>872.67</v>
      </c>
      <c r="H9">
        <v>1226</v>
      </c>
      <c r="I9">
        <v>5.0000000000000001E-3</v>
      </c>
      <c r="J9">
        <v>6</v>
      </c>
      <c r="K9" s="1">
        <f t="shared" si="1"/>
        <v>36.78</v>
      </c>
    </row>
    <row r="10" spans="1:11" x14ac:dyDescent="0.25">
      <c r="C10">
        <v>88749</v>
      </c>
      <c r="D10">
        <v>1E-3</v>
      </c>
      <c r="E10">
        <v>6</v>
      </c>
      <c r="F10" s="1">
        <f t="shared" si="0"/>
        <v>532.49399999999991</v>
      </c>
      <c r="H10">
        <v>3777</v>
      </c>
      <c r="I10">
        <v>1E-3</v>
      </c>
      <c r="J10">
        <v>6</v>
      </c>
      <c r="K10" s="1">
        <f t="shared" si="1"/>
        <v>22.661999999999999</v>
      </c>
    </row>
    <row r="11" spans="1:11" x14ac:dyDescent="0.25">
      <c r="B11" t="s">
        <v>12</v>
      </c>
      <c r="C11">
        <v>135</v>
      </c>
      <c r="D11">
        <v>0.17</v>
      </c>
      <c r="E11">
        <v>1</v>
      </c>
      <c r="F11" s="1">
        <f t="shared" si="0"/>
        <v>22.950000000000003</v>
      </c>
      <c r="K11" s="1"/>
    </row>
    <row r="12" spans="1:11" x14ac:dyDescent="0.25">
      <c r="F12" s="1"/>
      <c r="K12" s="1"/>
    </row>
    <row r="13" spans="1:11" x14ac:dyDescent="0.25">
      <c r="F13" s="1">
        <f>SUM(F4:F11)</f>
        <v>4984.3739999999998</v>
      </c>
      <c r="K13" s="1">
        <f>SUM(K4:K11)</f>
        <v>74.212000000000003</v>
      </c>
    </row>
    <row r="14" spans="1:11" x14ac:dyDescent="0.25">
      <c r="F14" s="1"/>
      <c r="K14" s="1"/>
    </row>
    <row r="15" spans="1:11" x14ac:dyDescent="0.25">
      <c r="F15" s="1">
        <f>SUM(F4:F11)+SUM(K4:K10)</f>
        <v>5058.5860000000002</v>
      </c>
      <c r="K15" s="1"/>
    </row>
    <row r="16" spans="1:11" x14ac:dyDescent="0.25">
      <c r="F16" s="1"/>
      <c r="K16" s="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6"/>
  <sheetViews>
    <sheetView workbookViewId="0">
      <selection activeCell="C8" sqref="C8"/>
    </sheetView>
  </sheetViews>
  <sheetFormatPr defaultRowHeight="15" x14ac:dyDescent="0.25"/>
  <sheetData>
    <row r="1" spans="1:11" x14ac:dyDescent="0.25">
      <c r="A1" t="s">
        <v>16</v>
      </c>
    </row>
    <row r="2" spans="1:11" x14ac:dyDescent="0.25">
      <c r="C2" t="s">
        <v>0</v>
      </c>
      <c r="H2" t="s">
        <v>1</v>
      </c>
    </row>
    <row r="3" spans="1:11" x14ac:dyDescent="0.25">
      <c r="C3" t="s">
        <v>2</v>
      </c>
      <c r="D3" t="s">
        <v>3</v>
      </c>
      <c r="E3" t="s">
        <v>4</v>
      </c>
      <c r="F3" t="s">
        <v>5</v>
      </c>
      <c r="H3" t="s">
        <v>2</v>
      </c>
      <c r="I3" t="s">
        <v>3</v>
      </c>
      <c r="J3" t="s">
        <v>4</v>
      </c>
      <c r="K3" t="s">
        <v>5</v>
      </c>
    </row>
    <row r="4" spans="1:11" x14ac:dyDescent="0.25">
      <c r="B4" t="s">
        <v>6</v>
      </c>
      <c r="C4">
        <f>11-0</f>
        <v>11</v>
      </c>
      <c r="D4">
        <v>1.73</v>
      </c>
      <c r="E4">
        <v>1</v>
      </c>
      <c r="F4" s="1">
        <f>C4*D4*E4</f>
        <v>19.03</v>
      </c>
      <c r="H4">
        <f>7-0</f>
        <v>7</v>
      </c>
      <c r="I4">
        <v>0.86</v>
      </c>
      <c r="J4">
        <v>1</v>
      </c>
      <c r="K4" s="1">
        <f>H4*I4*J4</f>
        <v>6.02</v>
      </c>
    </row>
    <row r="5" spans="1:11" x14ac:dyDescent="0.25">
      <c r="B5" t="s">
        <v>7</v>
      </c>
      <c r="C5">
        <f>2773-1073</f>
        <v>1700</v>
      </c>
      <c r="D5">
        <v>0.17</v>
      </c>
      <c r="E5">
        <v>1</v>
      </c>
      <c r="F5" s="1">
        <f t="shared" ref="F5:F11" si="0">C5*D5*E5</f>
        <v>289</v>
      </c>
      <c r="H5">
        <f>76-1</f>
        <v>75</v>
      </c>
      <c r="I5">
        <v>0.17</v>
      </c>
      <c r="J5">
        <v>1</v>
      </c>
      <c r="K5" s="1">
        <f t="shared" ref="K5:K10" si="1">H5*I5*J5</f>
        <v>12.750000000000002</v>
      </c>
    </row>
    <row r="6" spans="1:11" x14ac:dyDescent="0.25">
      <c r="B6" t="s">
        <v>8</v>
      </c>
      <c r="C6">
        <f>9800-408</f>
        <v>9392</v>
      </c>
      <c r="D6">
        <v>0.17</v>
      </c>
      <c r="E6">
        <v>1</v>
      </c>
      <c r="F6" s="1">
        <f t="shared" si="0"/>
        <v>1596.64</v>
      </c>
      <c r="H6">
        <f>425-55</f>
        <v>370</v>
      </c>
      <c r="I6">
        <v>0.17</v>
      </c>
      <c r="J6">
        <v>1</v>
      </c>
      <c r="K6" s="1">
        <f t="shared" si="1"/>
        <v>62.900000000000006</v>
      </c>
    </row>
    <row r="7" spans="1:11" x14ac:dyDescent="0.25">
      <c r="B7" t="s">
        <v>9</v>
      </c>
      <c r="C7">
        <f>1227-1057</f>
        <v>170</v>
      </c>
      <c r="D7">
        <v>3.12</v>
      </c>
      <c r="E7">
        <v>1</v>
      </c>
      <c r="F7" s="1">
        <f t="shared" si="0"/>
        <v>530.4</v>
      </c>
      <c r="H7">
        <f>17-0</f>
        <v>17</v>
      </c>
      <c r="I7">
        <v>2.59</v>
      </c>
      <c r="J7">
        <v>1</v>
      </c>
      <c r="K7" s="1">
        <f t="shared" si="1"/>
        <v>44.03</v>
      </c>
    </row>
    <row r="8" spans="1:11" x14ac:dyDescent="0.25">
      <c r="B8" t="s">
        <v>10</v>
      </c>
      <c r="C8">
        <f>64-19</f>
        <v>45</v>
      </c>
      <c r="D8">
        <v>0.35</v>
      </c>
      <c r="E8">
        <v>1</v>
      </c>
      <c r="F8" s="1">
        <f t="shared" si="0"/>
        <v>15.749999999999998</v>
      </c>
      <c r="H8">
        <f>18-15</f>
        <v>3</v>
      </c>
      <c r="I8">
        <v>0.35</v>
      </c>
      <c r="J8">
        <v>1</v>
      </c>
      <c r="K8" s="1">
        <f t="shared" si="1"/>
        <v>1.0499999999999998</v>
      </c>
    </row>
    <row r="9" spans="1:11" x14ac:dyDescent="0.25">
      <c r="B9" t="s">
        <v>11</v>
      </c>
      <c r="C9">
        <v>30224</v>
      </c>
      <c r="D9">
        <v>5.0000000000000001E-3</v>
      </c>
      <c r="E9">
        <v>6</v>
      </c>
      <c r="F9" s="1">
        <f t="shared" si="0"/>
        <v>906.72</v>
      </c>
      <c r="H9">
        <v>1362</v>
      </c>
      <c r="I9">
        <v>5.0000000000000001E-3</v>
      </c>
      <c r="J9">
        <v>6</v>
      </c>
      <c r="K9" s="1">
        <f t="shared" si="1"/>
        <v>40.86</v>
      </c>
    </row>
    <row r="10" spans="1:11" x14ac:dyDescent="0.25">
      <c r="C10">
        <v>95652</v>
      </c>
      <c r="D10">
        <v>1E-3</v>
      </c>
      <c r="E10">
        <v>6</v>
      </c>
      <c r="F10" s="1">
        <f t="shared" si="0"/>
        <v>573.91200000000003</v>
      </c>
      <c r="H10">
        <v>3997</v>
      </c>
      <c r="I10">
        <v>1E-3</v>
      </c>
      <c r="J10">
        <v>6</v>
      </c>
      <c r="K10" s="1">
        <f t="shared" si="1"/>
        <v>23.981999999999999</v>
      </c>
    </row>
    <row r="11" spans="1:11" x14ac:dyDescent="0.25">
      <c r="B11" t="s">
        <v>12</v>
      </c>
      <c r="C11">
        <f>4466-135</f>
        <v>4331</v>
      </c>
      <c r="D11">
        <v>0.17</v>
      </c>
      <c r="E11">
        <v>1</v>
      </c>
      <c r="F11" s="1">
        <f t="shared" si="0"/>
        <v>736.2700000000001</v>
      </c>
      <c r="K11" s="1"/>
    </row>
    <row r="12" spans="1:11" x14ac:dyDescent="0.25">
      <c r="F12" s="1"/>
      <c r="K12" s="1"/>
    </row>
    <row r="13" spans="1:11" x14ac:dyDescent="0.25">
      <c r="F13" s="1">
        <f>SUM(F4:F11)</f>
        <v>4667.7220000000007</v>
      </c>
      <c r="K13" s="1">
        <f>SUM(K4:K11)</f>
        <v>191.59200000000001</v>
      </c>
    </row>
    <row r="14" spans="1:11" x14ac:dyDescent="0.25">
      <c r="F14" s="1"/>
      <c r="K14" s="1"/>
    </row>
    <row r="15" spans="1:11" x14ac:dyDescent="0.25">
      <c r="F15" s="1">
        <f>SUM(F4:F11)+SUM(K4:K10)</f>
        <v>4859.3140000000003</v>
      </c>
      <c r="K15" s="1"/>
    </row>
    <row r="16" spans="1:11" x14ac:dyDescent="0.25">
      <c r="F16" s="1"/>
      <c r="K16" s="1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6"/>
  <sheetViews>
    <sheetView workbookViewId="0">
      <selection activeCell="H8" sqref="H8"/>
    </sheetView>
  </sheetViews>
  <sheetFormatPr defaultRowHeight="15" x14ac:dyDescent="0.25"/>
  <sheetData>
    <row r="1" spans="1:11" x14ac:dyDescent="0.25">
      <c r="A1" t="s">
        <v>17</v>
      </c>
    </row>
    <row r="2" spans="1:11" x14ac:dyDescent="0.25">
      <c r="C2" t="s">
        <v>0</v>
      </c>
      <c r="H2" t="s">
        <v>1</v>
      </c>
    </row>
    <row r="3" spans="1:11" x14ac:dyDescent="0.25">
      <c r="C3" t="s">
        <v>2</v>
      </c>
      <c r="D3" t="s">
        <v>3</v>
      </c>
      <c r="E3" t="s">
        <v>4</v>
      </c>
      <c r="F3" t="s">
        <v>5</v>
      </c>
      <c r="H3" t="s">
        <v>2</v>
      </c>
      <c r="I3" t="s">
        <v>3</v>
      </c>
      <c r="J3" t="s">
        <v>4</v>
      </c>
      <c r="K3" t="s">
        <v>5</v>
      </c>
    </row>
    <row r="4" spans="1:11" x14ac:dyDescent="0.25">
      <c r="B4" s="2" t="s">
        <v>6</v>
      </c>
      <c r="C4">
        <v>9</v>
      </c>
      <c r="D4">
        <v>1.73</v>
      </c>
      <c r="E4">
        <v>1</v>
      </c>
      <c r="F4" s="1">
        <f>C4*D4*E4</f>
        <v>15.57</v>
      </c>
      <c r="G4" s="2" t="s">
        <v>6</v>
      </c>
      <c r="H4">
        <v>1</v>
      </c>
      <c r="I4">
        <v>0.86</v>
      </c>
      <c r="J4">
        <v>1</v>
      </c>
      <c r="K4" s="1">
        <f>H4*I4*J4</f>
        <v>0.86</v>
      </c>
    </row>
    <row r="5" spans="1:11" x14ac:dyDescent="0.25">
      <c r="B5" s="2" t="s">
        <v>7</v>
      </c>
      <c r="C5">
        <v>985</v>
      </c>
      <c r="D5">
        <v>0.17</v>
      </c>
      <c r="E5">
        <v>1</v>
      </c>
      <c r="F5" s="1">
        <f t="shared" ref="F5:F11" si="0">C5*D5*E5</f>
        <v>167.45000000000002</v>
      </c>
      <c r="G5" s="2" t="s">
        <v>7</v>
      </c>
      <c r="H5">
        <v>3</v>
      </c>
      <c r="I5">
        <v>0.17</v>
      </c>
      <c r="J5">
        <v>1</v>
      </c>
      <c r="K5" s="1">
        <f t="shared" ref="K5:K10" si="1">H5*I5*J5</f>
        <v>0.51</v>
      </c>
    </row>
    <row r="6" spans="1:11" x14ac:dyDescent="0.25">
      <c r="B6" s="2" t="s">
        <v>8</v>
      </c>
      <c r="C6">
        <v>1705</v>
      </c>
      <c r="D6">
        <v>0.17</v>
      </c>
      <c r="E6">
        <v>1</v>
      </c>
      <c r="F6" s="1">
        <f t="shared" si="0"/>
        <v>289.85000000000002</v>
      </c>
      <c r="G6" s="2" t="s">
        <v>8</v>
      </c>
      <c r="H6">
        <v>4</v>
      </c>
      <c r="I6">
        <v>0.17</v>
      </c>
      <c r="J6">
        <v>1</v>
      </c>
      <c r="K6" s="1">
        <f t="shared" si="1"/>
        <v>0.68</v>
      </c>
    </row>
    <row r="7" spans="1:11" x14ac:dyDescent="0.25">
      <c r="B7" s="2" t="s">
        <v>9</v>
      </c>
      <c r="C7">
        <v>995</v>
      </c>
      <c r="D7">
        <v>3.12</v>
      </c>
      <c r="E7">
        <v>1</v>
      </c>
      <c r="F7" s="1">
        <f t="shared" si="0"/>
        <v>3104.4</v>
      </c>
      <c r="G7" s="2" t="s">
        <v>9</v>
      </c>
      <c r="H7">
        <v>0</v>
      </c>
      <c r="I7">
        <v>2.59</v>
      </c>
      <c r="J7">
        <v>1</v>
      </c>
      <c r="K7" s="1">
        <f t="shared" si="1"/>
        <v>0</v>
      </c>
    </row>
    <row r="8" spans="1:11" x14ac:dyDescent="0.25">
      <c r="B8" s="2" t="s">
        <v>10</v>
      </c>
      <c r="C8">
        <v>41</v>
      </c>
      <c r="D8">
        <v>0.35</v>
      </c>
      <c r="E8">
        <v>1</v>
      </c>
      <c r="F8" s="1">
        <f t="shared" si="0"/>
        <v>14.35</v>
      </c>
      <c r="G8" s="2" t="s">
        <v>10</v>
      </c>
      <c r="H8">
        <v>4</v>
      </c>
      <c r="I8">
        <v>0.35</v>
      </c>
      <c r="J8">
        <v>1</v>
      </c>
      <c r="K8" s="1">
        <f t="shared" si="1"/>
        <v>1.4</v>
      </c>
    </row>
    <row r="9" spans="1:11" x14ac:dyDescent="0.25">
      <c r="B9" s="2" t="s">
        <v>11</v>
      </c>
      <c r="C9">
        <v>28509</v>
      </c>
      <c r="D9">
        <v>5.0000000000000001E-3</v>
      </c>
      <c r="E9">
        <v>6</v>
      </c>
      <c r="F9" s="1">
        <f t="shared" si="0"/>
        <v>855.2700000000001</v>
      </c>
      <c r="G9" s="2" t="s">
        <v>11</v>
      </c>
      <c r="H9">
        <v>1246</v>
      </c>
      <c r="I9">
        <v>5.0000000000000001E-3</v>
      </c>
      <c r="J9">
        <v>6</v>
      </c>
      <c r="K9" s="1">
        <f t="shared" si="1"/>
        <v>37.380000000000003</v>
      </c>
    </row>
    <row r="10" spans="1:11" x14ac:dyDescent="0.25">
      <c r="B10" s="2"/>
      <c r="C10">
        <v>97278</v>
      </c>
      <c r="D10">
        <v>1E-3</v>
      </c>
      <c r="E10">
        <v>6</v>
      </c>
      <c r="F10" s="1">
        <f t="shared" si="0"/>
        <v>583.66800000000001</v>
      </c>
      <c r="G10" s="2"/>
      <c r="H10">
        <v>4067</v>
      </c>
      <c r="I10">
        <v>1E-3</v>
      </c>
      <c r="J10">
        <v>6</v>
      </c>
      <c r="K10" s="1">
        <f t="shared" si="1"/>
        <v>24.402000000000001</v>
      </c>
    </row>
    <row r="11" spans="1:11" x14ac:dyDescent="0.25">
      <c r="B11" s="2" t="s">
        <v>12</v>
      </c>
      <c r="C11">
        <v>1590</v>
      </c>
      <c r="D11">
        <v>0.17</v>
      </c>
      <c r="E11">
        <v>1</v>
      </c>
      <c r="F11" s="1">
        <f t="shared" si="0"/>
        <v>270.3</v>
      </c>
      <c r="G11" s="2" t="s">
        <v>12</v>
      </c>
      <c r="K11" s="1"/>
    </row>
    <row r="12" spans="1:11" x14ac:dyDescent="0.25">
      <c r="F12" s="1"/>
      <c r="K12" s="1"/>
    </row>
    <row r="13" spans="1:11" x14ac:dyDescent="0.25">
      <c r="F13" s="1">
        <f>SUM(F4:F11)</f>
        <v>5300.8580000000002</v>
      </c>
      <c r="K13" s="1">
        <f>SUM(K4:K11)</f>
        <v>65.231999999999999</v>
      </c>
    </row>
    <row r="14" spans="1:11" x14ac:dyDescent="0.25">
      <c r="F14" s="1"/>
      <c r="K14" s="1"/>
    </row>
    <row r="15" spans="1:11" x14ac:dyDescent="0.25">
      <c r="F15" s="1">
        <f>SUM(F4:F11)+SUM(K4:K10)</f>
        <v>5366.09</v>
      </c>
      <c r="K15" s="1"/>
    </row>
    <row r="16" spans="1:11" x14ac:dyDescent="0.25">
      <c r="F16" s="1"/>
      <c r="K16" s="1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6"/>
  <sheetViews>
    <sheetView workbookViewId="0">
      <selection activeCell="H7" sqref="H7"/>
    </sheetView>
  </sheetViews>
  <sheetFormatPr defaultRowHeight="15" x14ac:dyDescent="0.25"/>
  <sheetData>
    <row r="1" spans="1:11" x14ac:dyDescent="0.25">
      <c r="A1" t="s">
        <v>18</v>
      </c>
    </row>
    <row r="2" spans="1:11" x14ac:dyDescent="0.25">
      <c r="C2" t="s">
        <v>0</v>
      </c>
      <c r="H2" t="s">
        <v>1</v>
      </c>
    </row>
    <row r="3" spans="1:11" x14ac:dyDescent="0.25">
      <c r="C3" t="s">
        <v>2</v>
      </c>
      <c r="D3" t="s">
        <v>3</v>
      </c>
      <c r="E3" t="s">
        <v>4</v>
      </c>
      <c r="F3" t="s">
        <v>5</v>
      </c>
      <c r="H3" t="s">
        <v>2</v>
      </c>
      <c r="I3" t="s">
        <v>3</v>
      </c>
      <c r="J3" t="s">
        <v>4</v>
      </c>
      <c r="K3" t="s">
        <v>5</v>
      </c>
    </row>
    <row r="4" spans="1:11" x14ac:dyDescent="0.25">
      <c r="B4" s="2" t="s">
        <v>6</v>
      </c>
      <c r="C4">
        <f>15-'2018-01'!C4</f>
        <v>6</v>
      </c>
      <c r="D4">
        <v>1.73</v>
      </c>
      <c r="E4">
        <v>1</v>
      </c>
      <c r="F4" s="1">
        <f>C4*D4*E4</f>
        <v>10.379999999999999</v>
      </c>
      <c r="G4" s="2" t="s">
        <v>6</v>
      </c>
      <c r="H4">
        <f>3-'2018-01'!H4</f>
        <v>2</v>
      </c>
      <c r="I4">
        <v>0.86</v>
      </c>
      <c r="J4">
        <v>1</v>
      </c>
      <c r="K4" s="1">
        <f>H4*I4*J4</f>
        <v>1.72</v>
      </c>
    </row>
    <row r="5" spans="1:11" x14ac:dyDescent="0.25">
      <c r="B5" s="2" t="s">
        <v>7</v>
      </c>
      <c r="C5">
        <f>2399-'2018-01'!C5</f>
        <v>1414</v>
      </c>
      <c r="D5">
        <v>0.17</v>
      </c>
      <c r="E5">
        <v>1</v>
      </c>
      <c r="F5" s="1">
        <f t="shared" ref="F5:F11" si="0">C5*D5*E5</f>
        <v>240.38000000000002</v>
      </c>
      <c r="G5" s="2" t="s">
        <v>7</v>
      </c>
      <c r="H5">
        <f>106-'2018-01'!H5</f>
        <v>103</v>
      </c>
      <c r="I5">
        <v>0.17</v>
      </c>
      <c r="J5">
        <v>1</v>
      </c>
      <c r="K5" s="1">
        <f t="shared" ref="K5:K10" si="1">H5*I5*J5</f>
        <v>17.510000000000002</v>
      </c>
    </row>
    <row r="6" spans="1:11" x14ac:dyDescent="0.25">
      <c r="B6" s="2" t="s">
        <v>8</v>
      </c>
      <c r="C6">
        <f>10470-'2018-01'!C6</f>
        <v>8765</v>
      </c>
      <c r="D6">
        <v>0.17</v>
      </c>
      <c r="E6">
        <v>1</v>
      </c>
      <c r="F6" s="1">
        <f t="shared" si="0"/>
        <v>1490.0500000000002</v>
      </c>
      <c r="G6" s="2" t="s">
        <v>8</v>
      </c>
      <c r="H6">
        <f>381-'2018-01'!H6</f>
        <v>377</v>
      </c>
      <c r="I6">
        <v>0.17</v>
      </c>
      <c r="J6">
        <v>1</v>
      </c>
      <c r="K6" s="1">
        <f t="shared" si="1"/>
        <v>64.09</v>
      </c>
    </row>
    <row r="7" spans="1:11" x14ac:dyDescent="0.25">
      <c r="B7" s="2" t="s">
        <v>9</v>
      </c>
      <c r="C7">
        <f>1083-'2018-01'!C7</f>
        <v>88</v>
      </c>
      <c r="D7">
        <v>3.12</v>
      </c>
      <c r="E7">
        <v>1</v>
      </c>
      <c r="F7" s="1">
        <f t="shared" si="0"/>
        <v>274.56</v>
      </c>
      <c r="G7" s="2" t="s">
        <v>9</v>
      </c>
      <c r="H7">
        <f>32-'2018-01'!H7</f>
        <v>32</v>
      </c>
      <c r="I7">
        <v>2.59</v>
      </c>
      <c r="J7">
        <v>1</v>
      </c>
      <c r="K7" s="1">
        <f t="shared" si="1"/>
        <v>82.88</v>
      </c>
    </row>
    <row r="8" spans="1:11" x14ac:dyDescent="0.25">
      <c r="B8" s="2" t="s">
        <v>10</v>
      </c>
      <c r="C8">
        <f>57-'2018-01'!C8</f>
        <v>16</v>
      </c>
      <c r="D8">
        <v>0.35</v>
      </c>
      <c r="E8">
        <v>1</v>
      </c>
      <c r="F8" s="1">
        <f t="shared" si="0"/>
        <v>5.6</v>
      </c>
      <c r="G8" s="2" t="s">
        <v>10</v>
      </c>
      <c r="H8">
        <f>13-'2018-01'!H8</f>
        <v>9</v>
      </c>
      <c r="I8">
        <v>0.35</v>
      </c>
      <c r="J8">
        <v>1</v>
      </c>
      <c r="K8" s="1">
        <f t="shared" si="1"/>
        <v>3.15</v>
      </c>
    </row>
    <row r="9" spans="1:11" x14ac:dyDescent="0.25">
      <c r="B9" s="2" t="s">
        <v>11</v>
      </c>
      <c r="C9">
        <v>30240</v>
      </c>
      <c r="D9">
        <v>5.0000000000000001E-3</v>
      </c>
      <c r="E9">
        <v>6</v>
      </c>
      <c r="F9" s="1">
        <f t="shared" si="0"/>
        <v>907.2</v>
      </c>
      <c r="G9" s="2" t="s">
        <v>11</v>
      </c>
      <c r="H9">
        <v>1455</v>
      </c>
      <c r="I9">
        <v>5.0000000000000001E-3</v>
      </c>
      <c r="J9">
        <v>6</v>
      </c>
      <c r="K9" s="1">
        <f t="shared" si="1"/>
        <v>43.650000000000006</v>
      </c>
    </row>
    <row r="10" spans="1:11" x14ac:dyDescent="0.25">
      <c r="B10" s="2"/>
      <c r="C10">
        <v>99622</v>
      </c>
      <c r="D10">
        <v>1E-3</v>
      </c>
      <c r="E10">
        <v>6</v>
      </c>
      <c r="F10" s="1">
        <f t="shared" si="0"/>
        <v>597.73199999999997</v>
      </c>
      <c r="G10" s="2"/>
      <c r="H10">
        <v>4309</v>
      </c>
      <c r="I10">
        <v>1E-3</v>
      </c>
      <c r="J10">
        <v>6</v>
      </c>
      <c r="K10" s="1">
        <f t="shared" si="1"/>
        <v>25.853999999999999</v>
      </c>
    </row>
    <row r="11" spans="1:11" x14ac:dyDescent="0.25">
      <c r="B11" s="2" t="s">
        <v>12</v>
      </c>
      <c r="C11">
        <f>4786-'2018-01'!C11</f>
        <v>3196</v>
      </c>
      <c r="D11">
        <v>0.17</v>
      </c>
      <c r="E11">
        <v>1</v>
      </c>
      <c r="F11" s="1">
        <f t="shared" si="0"/>
        <v>543.32000000000005</v>
      </c>
      <c r="G11" s="2" t="s">
        <v>12</v>
      </c>
      <c r="K11" s="1"/>
    </row>
    <row r="12" spans="1:11" x14ac:dyDescent="0.25">
      <c r="F12" s="1"/>
      <c r="K12" s="1"/>
    </row>
    <row r="13" spans="1:11" x14ac:dyDescent="0.25">
      <c r="F13" s="1">
        <f>SUM(F4:F11)</f>
        <v>4069.2220000000002</v>
      </c>
      <c r="K13" s="1">
        <f>SUM(K4:K11)</f>
        <v>238.85399999999998</v>
      </c>
    </row>
    <row r="14" spans="1:11" x14ac:dyDescent="0.25">
      <c r="F14" s="1"/>
      <c r="K14" s="1"/>
    </row>
    <row r="15" spans="1:11" x14ac:dyDescent="0.25">
      <c r="F15" s="1">
        <f>SUM(F4:F11)+SUM(K4:K10)</f>
        <v>4308.076</v>
      </c>
      <c r="K15" s="1"/>
    </row>
    <row r="16" spans="1:11" x14ac:dyDescent="0.25">
      <c r="F16" s="1"/>
      <c r="K16" s="1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022A2-1011-420D-B47A-EFD10B411BDF}">
  <dimension ref="A1:K22"/>
  <sheetViews>
    <sheetView workbookViewId="0">
      <selection activeCell="D10" sqref="D10"/>
    </sheetView>
  </sheetViews>
  <sheetFormatPr defaultRowHeight="15" x14ac:dyDescent="0.25"/>
  <cols>
    <col min="2" max="2" width="13.28515625" customWidth="1"/>
  </cols>
  <sheetData>
    <row r="1" spans="1:11" x14ac:dyDescent="0.25">
      <c r="A1" t="s">
        <v>19</v>
      </c>
    </row>
    <row r="2" spans="1:11" x14ac:dyDescent="0.25">
      <c r="C2" t="s">
        <v>0</v>
      </c>
      <c r="H2" t="s">
        <v>1</v>
      </c>
    </row>
    <row r="3" spans="1:11" x14ac:dyDescent="0.25">
      <c r="C3" t="s">
        <v>2</v>
      </c>
      <c r="D3" t="s">
        <v>3</v>
      </c>
      <c r="E3" t="s">
        <v>4</v>
      </c>
      <c r="F3" t="s">
        <v>5</v>
      </c>
      <c r="H3" t="s">
        <v>2</v>
      </c>
      <c r="I3" t="s">
        <v>3</v>
      </c>
      <c r="J3" t="s">
        <v>4</v>
      </c>
      <c r="K3" t="s">
        <v>5</v>
      </c>
    </row>
    <row r="4" spans="1:11" x14ac:dyDescent="0.25">
      <c r="B4" s="2" t="s">
        <v>6</v>
      </c>
      <c r="C4">
        <v>6</v>
      </c>
      <c r="D4">
        <v>1.73</v>
      </c>
      <c r="E4">
        <v>1</v>
      </c>
      <c r="F4" s="1">
        <f>C4*D4*E4</f>
        <v>10.379999999999999</v>
      </c>
      <c r="G4" s="2" t="s">
        <v>6</v>
      </c>
      <c r="H4">
        <v>0</v>
      </c>
      <c r="I4">
        <v>0.86</v>
      </c>
      <c r="J4">
        <v>1</v>
      </c>
      <c r="K4" s="1">
        <f>H4*I4*J4</f>
        <v>0</v>
      </c>
    </row>
    <row r="5" spans="1:11" x14ac:dyDescent="0.25">
      <c r="B5" s="2" t="s">
        <v>7</v>
      </c>
      <c r="C5">
        <v>865</v>
      </c>
      <c r="D5">
        <v>0.17</v>
      </c>
      <c r="E5">
        <v>1</v>
      </c>
      <c r="F5" s="1">
        <f t="shared" ref="F5:F11" si="0">C5*D5*E5</f>
        <v>147.05000000000001</v>
      </c>
      <c r="G5" s="2" t="s">
        <v>7</v>
      </c>
      <c r="H5">
        <v>1</v>
      </c>
      <c r="I5">
        <v>0.17</v>
      </c>
      <c r="J5">
        <v>1</v>
      </c>
      <c r="K5" s="1">
        <f t="shared" ref="K5:K10" si="1">H5*I5*J5</f>
        <v>0.17</v>
      </c>
    </row>
    <row r="6" spans="1:11" x14ac:dyDescent="0.25">
      <c r="B6" s="2" t="s">
        <v>8</v>
      </c>
      <c r="C6">
        <v>3104</v>
      </c>
      <c r="D6">
        <v>0.17</v>
      </c>
      <c r="E6">
        <v>1</v>
      </c>
      <c r="F6" s="1">
        <f t="shared" si="0"/>
        <v>527.68000000000006</v>
      </c>
      <c r="G6" s="2" t="s">
        <v>8</v>
      </c>
      <c r="H6">
        <v>5</v>
      </c>
      <c r="I6">
        <v>0.17</v>
      </c>
      <c r="J6">
        <v>1</v>
      </c>
      <c r="K6" s="1">
        <f t="shared" si="1"/>
        <v>0.85000000000000009</v>
      </c>
    </row>
    <row r="7" spans="1:11" x14ac:dyDescent="0.25">
      <c r="B7" s="2" t="s">
        <v>9</v>
      </c>
      <c r="C7">
        <v>803</v>
      </c>
      <c r="D7">
        <v>3.12</v>
      </c>
      <c r="E7">
        <v>1</v>
      </c>
      <c r="F7" s="1">
        <f t="shared" si="0"/>
        <v>2505.36</v>
      </c>
      <c r="G7" s="2" t="s">
        <v>9</v>
      </c>
      <c r="H7">
        <v>0</v>
      </c>
      <c r="I7">
        <v>2.59</v>
      </c>
      <c r="J7">
        <v>1</v>
      </c>
      <c r="K7" s="1">
        <f t="shared" si="1"/>
        <v>0</v>
      </c>
    </row>
    <row r="8" spans="1:11" x14ac:dyDescent="0.25">
      <c r="B8" s="2" t="s">
        <v>10</v>
      </c>
      <c r="C8" s="4">
        <f>C21</f>
        <v>1118</v>
      </c>
      <c r="D8">
        <v>0.35</v>
      </c>
      <c r="E8">
        <v>1</v>
      </c>
      <c r="F8" s="1">
        <f t="shared" si="0"/>
        <v>391.29999999999995</v>
      </c>
      <c r="G8" s="2" t="s">
        <v>10</v>
      </c>
      <c r="H8" s="4">
        <f>H21</f>
        <v>12</v>
      </c>
      <c r="I8">
        <v>0.35</v>
      </c>
      <c r="J8">
        <v>1</v>
      </c>
      <c r="K8" s="1">
        <f t="shared" si="1"/>
        <v>4.1999999999999993</v>
      </c>
    </row>
    <row r="9" spans="1:11" x14ac:dyDescent="0.25">
      <c r="B9" s="2" t="s">
        <v>11</v>
      </c>
      <c r="C9">
        <v>27174</v>
      </c>
      <c r="D9">
        <v>5.0000000000000001E-3</v>
      </c>
      <c r="E9">
        <v>6</v>
      </c>
      <c r="F9" s="1">
        <f t="shared" si="0"/>
        <v>815.22</v>
      </c>
      <c r="G9" s="2" t="s">
        <v>11</v>
      </c>
      <c r="H9">
        <v>1357</v>
      </c>
      <c r="I9">
        <v>5.0000000000000001E-3</v>
      </c>
      <c r="J9">
        <v>6</v>
      </c>
      <c r="K9" s="1">
        <f t="shared" si="1"/>
        <v>40.71</v>
      </c>
    </row>
    <row r="10" spans="1:11" x14ac:dyDescent="0.25">
      <c r="B10" s="2"/>
      <c r="C10">
        <v>102664</v>
      </c>
      <c r="D10">
        <v>1E-3</v>
      </c>
      <c r="E10">
        <v>6</v>
      </c>
      <c r="F10" s="1">
        <f t="shared" si="0"/>
        <v>615.98400000000004</v>
      </c>
      <c r="G10" s="2"/>
      <c r="H10">
        <v>4354</v>
      </c>
      <c r="I10">
        <v>1E-3</v>
      </c>
      <c r="J10">
        <v>6</v>
      </c>
      <c r="K10" s="1">
        <f t="shared" si="1"/>
        <v>26.124000000000002</v>
      </c>
    </row>
    <row r="11" spans="1:11" x14ac:dyDescent="0.25">
      <c r="B11" s="2" t="s">
        <v>12</v>
      </c>
      <c r="C11">
        <v>2747</v>
      </c>
      <c r="D11">
        <v>0.17</v>
      </c>
      <c r="E11">
        <v>1</v>
      </c>
      <c r="F11" s="1">
        <f t="shared" si="0"/>
        <v>466.99</v>
      </c>
      <c r="G11" s="2" t="s">
        <v>12</v>
      </c>
      <c r="K11" s="1"/>
    </row>
    <row r="12" spans="1:11" x14ac:dyDescent="0.25">
      <c r="F12" s="1"/>
      <c r="K12" s="1"/>
    </row>
    <row r="13" spans="1:11" x14ac:dyDescent="0.25">
      <c r="F13" s="1">
        <f>SUM(F4:F11)</f>
        <v>5479.9640000000009</v>
      </c>
      <c r="K13" s="1">
        <f>SUM(K4:K11)</f>
        <v>72.054000000000002</v>
      </c>
    </row>
    <row r="14" spans="1:11" x14ac:dyDescent="0.25">
      <c r="F14" s="1"/>
      <c r="K14" s="1"/>
    </row>
    <row r="15" spans="1:11" x14ac:dyDescent="0.25">
      <c r="F15" s="1">
        <f>SUM(F4:F11)+SUM(K4:K10)</f>
        <v>5552.0180000000009</v>
      </c>
      <c r="K15" s="1"/>
    </row>
    <row r="16" spans="1:11" x14ac:dyDescent="0.25">
      <c r="B16" t="s">
        <v>20</v>
      </c>
    </row>
    <row r="17" spans="2:8" x14ac:dyDescent="0.25">
      <c r="C17" t="s">
        <v>23</v>
      </c>
      <c r="H17" t="s">
        <v>23</v>
      </c>
    </row>
    <row r="18" spans="2:8" x14ac:dyDescent="0.25">
      <c r="B18" t="s">
        <v>26</v>
      </c>
      <c r="C18">
        <v>927</v>
      </c>
      <c r="G18" t="s">
        <v>21</v>
      </c>
      <c r="H18">
        <v>3</v>
      </c>
    </row>
    <row r="19" spans="2:8" x14ac:dyDescent="0.25">
      <c r="B19" t="s">
        <v>27</v>
      </c>
      <c r="C19">
        <v>80</v>
      </c>
      <c r="G19" t="s">
        <v>22</v>
      </c>
      <c r="H19">
        <v>9</v>
      </c>
    </row>
    <row r="20" spans="2:8" x14ac:dyDescent="0.25">
      <c r="B20" t="s">
        <v>25</v>
      </c>
      <c r="C20">
        <v>111</v>
      </c>
    </row>
    <row r="21" spans="2:8" s="4" customFormat="1" x14ac:dyDescent="0.25">
      <c r="B21" s="4" t="s">
        <v>24</v>
      </c>
      <c r="C21" s="4">
        <f>SUM(C18:C20)</f>
        <v>1118</v>
      </c>
      <c r="G21" s="4" t="s">
        <v>24</v>
      </c>
      <c r="H21" s="4">
        <f>SUM(H18:H20)</f>
        <v>12</v>
      </c>
    </row>
    <row r="22" spans="2:8" x14ac:dyDescent="0.25">
      <c r="B22" t="s">
        <v>28</v>
      </c>
      <c r="C22">
        <v>914</v>
      </c>
      <c r="D22" s="3" t="s">
        <v>29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D090D-0AEF-4CD7-88DD-C40C32F0A600}">
  <dimension ref="A1:P21"/>
  <sheetViews>
    <sheetView workbookViewId="0">
      <selection activeCell="D12" sqref="D12"/>
    </sheetView>
  </sheetViews>
  <sheetFormatPr defaultRowHeight="15" x14ac:dyDescent="0.25"/>
  <cols>
    <col min="1" max="1" width="29.85546875" style="9" customWidth="1"/>
    <col min="2" max="2" width="13.28515625" customWidth="1"/>
    <col min="7" max="8" width="13.5703125" bestFit="1" customWidth="1"/>
    <col min="9" max="9" width="22.140625" style="9" customWidth="1"/>
    <col min="15" max="15" width="11" bestFit="1" customWidth="1"/>
    <col min="16" max="16" width="12" bestFit="1" customWidth="1"/>
  </cols>
  <sheetData>
    <row r="1" spans="1:16" x14ac:dyDescent="0.25">
      <c r="A1" s="9">
        <v>2019</v>
      </c>
    </row>
    <row r="2" spans="1:16" ht="15.75" thickBot="1" x14ac:dyDescent="0.3">
      <c r="C2" t="s">
        <v>0</v>
      </c>
      <c r="K2" t="s">
        <v>1</v>
      </c>
    </row>
    <row r="3" spans="1:16" x14ac:dyDescent="0.25">
      <c r="B3" s="16"/>
      <c r="C3" s="23" t="s">
        <v>43</v>
      </c>
      <c r="D3" s="23"/>
      <c r="E3" s="13"/>
      <c r="F3" s="13"/>
      <c r="G3" s="23" t="s">
        <v>44</v>
      </c>
      <c r="H3" s="24"/>
      <c r="J3" s="16"/>
      <c r="K3" s="23" t="s">
        <v>43</v>
      </c>
      <c r="L3" s="23"/>
      <c r="M3" s="13"/>
      <c r="N3" s="13"/>
      <c r="O3" s="23" t="s">
        <v>44</v>
      </c>
      <c r="P3" s="24"/>
    </row>
    <row r="4" spans="1:16" x14ac:dyDescent="0.25">
      <c r="B4" s="17"/>
      <c r="C4" s="5" t="s">
        <v>41</v>
      </c>
      <c r="D4" s="5" t="s">
        <v>42</v>
      </c>
      <c r="E4" s="5" t="s">
        <v>3</v>
      </c>
      <c r="F4" s="5" t="s">
        <v>4</v>
      </c>
      <c r="G4" s="5" t="s">
        <v>41</v>
      </c>
      <c r="H4" s="14" t="s">
        <v>42</v>
      </c>
      <c r="J4" s="17"/>
      <c r="K4" s="5" t="s">
        <v>41</v>
      </c>
      <c r="L4" s="5" t="s">
        <v>42</v>
      </c>
      <c r="M4" s="5" t="s">
        <v>3</v>
      </c>
      <c r="N4" s="5" t="s">
        <v>4</v>
      </c>
      <c r="O4" s="5" t="s">
        <v>41</v>
      </c>
      <c r="P4" s="14" t="s">
        <v>42</v>
      </c>
    </row>
    <row r="5" spans="1:16" x14ac:dyDescent="0.25">
      <c r="A5" s="9" t="s">
        <v>30</v>
      </c>
      <c r="B5" s="18" t="s">
        <v>6</v>
      </c>
      <c r="C5" s="5">
        <v>6</v>
      </c>
      <c r="D5" s="5">
        <f>18-C5</f>
        <v>12</v>
      </c>
      <c r="E5" s="5">
        <v>1.73</v>
      </c>
      <c r="F5" s="5">
        <v>1</v>
      </c>
      <c r="G5" s="6">
        <f t="shared" ref="G5:G12" si="0">C5*E5*F5</f>
        <v>10.379999999999999</v>
      </c>
      <c r="H5" s="20">
        <f>D5*E5*F5</f>
        <v>20.759999999999998</v>
      </c>
      <c r="I5" s="9" t="s">
        <v>30</v>
      </c>
      <c r="J5" s="18" t="s">
        <v>6</v>
      </c>
      <c r="K5" s="5">
        <v>0</v>
      </c>
      <c r="L5" s="5">
        <v>4</v>
      </c>
      <c r="M5" s="5">
        <v>0.86</v>
      </c>
      <c r="N5" s="5">
        <v>1</v>
      </c>
      <c r="O5" s="6">
        <f t="shared" ref="O5:O11" si="1">K5*M5*N5</f>
        <v>0</v>
      </c>
      <c r="P5" s="20">
        <f>L5*M5*N5</f>
        <v>3.44</v>
      </c>
    </row>
    <row r="6" spans="1:16" x14ac:dyDescent="0.25">
      <c r="A6" s="9" t="s">
        <v>31</v>
      </c>
      <c r="B6" s="18" t="s">
        <v>7</v>
      </c>
      <c r="C6" s="5">
        <v>865</v>
      </c>
      <c r="D6" s="5">
        <f>2279-C6</f>
        <v>1414</v>
      </c>
      <c r="E6" s="5">
        <v>0.17</v>
      </c>
      <c r="F6" s="5">
        <v>1</v>
      </c>
      <c r="G6" s="6">
        <f t="shared" si="0"/>
        <v>147.05000000000001</v>
      </c>
      <c r="H6" s="20">
        <f t="shared" ref="H6:H12" si="2">D6*E6*F6</f>
        <v>240.38000000000002</v>
      </c>
      <c r="I6" s="9" t="s">
        <v>37</v>
      </c>
      <c r="J6" s="18" t="s">
        <v>7</v>
      </c>
      <c r="K6" s="5">
        <v>1</v>
      </c>
      <c r="L6" s="5">
        <f>68-K6</f>
        <v>67</v>
      </c>
      <c r="M6" s="5">
        <v>0.17</v>
      </c>
      <c r="N6" s="5">
        <v>1</v>
      </c>
      <c r="O6" s="6">
        <f t="shared" si="1"/>
        <v>0.17</v>
      </c>
      <c r="P6" s="20">
        <f t="shared" ref="P6:P11" si="3">L6*M6*N6</f>
        <v>11.39</v>
      </c>
    </row>
    <row r="7" spans="1:16" ht="30" x14ac:dyDescent="0.25">
      <c r="A7" s="9" t="s">
        <v>32</v>
      </c>
      <c r="B7" s="18" t="s">
        <v>8</v>
      </c>
      <c r="C7" s="5">
        <v>3104</v>
      </c>
      <c r="D7" s="5">
        <f>12166-C7</f>
        <v>9062</v>
      </c>
      <c r="E7" s="5">
        <v>0.17</v>
      </c>
      <c r="F7" s="5">
        <v>1</v>
      </c>
      <c r="G7" s="6">
        <f t="shared" si="0"/>
        <v>527.68000000000006</v>
      </c>
      <c r="H7" s="20">
        <f t="shared" si="2"/>
        <v>1540.5400000000002</v>
      </c>
      <c r="I7" s="9" t="s">
        <v>38</v>
      </c>
      <c r="J7" s="18" t="s">
        <v>8</v>
      </c>
      <c r="K7" s="5">
        <v>5</v>
      </c>
      <c r="L7" s="5">
        <f>184-K7</f>
        <v>179</v>
      </c>
      <c r="M7" s="5">
        <v>0.17</v>
      </c>
      <c r="N7" s="5">
        <v>1</v>
      </c>
      <c r="O7" s="6">
        <f t="shared" si="1"/>
        <v>0.85000000000000009</v>
      </c>
      <c r="P7" s="20">
        <f t="shared" si="3"/>
        <v>30.430000000000003</v>
      </c>
    </row>
    <row r="8" spans="1:16" ht="45" x14ac:dyDescent="0.25">
      <c r="A8" s="9" t="s">
        <v>33</v>
      </c>
      <c r="B8" s="18" t="s">
        <v>9</v>
      </c>
      <c r="C8" s="5">
        <v>803</v>
      </c>
      <c r="D8" s="5">
        <f>897-C8</f>
        <v>94</v>
      </c>
      <c r="E8" s="5">
        <v>3.12</v>
      </c>
      <c r="F8" s="5">
        <v>1</v>
      </c>
      <c r="G8" s="6">
        <f t="shared" si="0"/>
        <v>2505.36</v>
      </c>
      <c r="H8" s="20">
        <f t="shared" si="2"/>
        <v>293.28000000000003</v>
      </c>
      <c r="I8" s="9" t="s">
        <v>39</v>
      </c>
      <c r="J8" s="18" t="s">
        <v>9</v>
      </c>
      <c r="K8" s="5">
        <v>0</v>
      </c>
      <c r="L8" s="5">
        <v>27</v>
      </c>
      <c r="M8" s="5">
        <v>2.59</v>
      </c>
      <c r="N8" s="5">
        <v>1</v>
      </c>
      <c r="O8" s="6">
        <f t="shared" si="1"/>
        <v>0</v>
      </c>
      <c r="P8" s="20">
        <f t="shared" si="3"/>
        <v>69.929999999999993</v>
      </c>
    </row>
    <row r="9" spans="1:16" x14ac:dyDescent="0.25">
      <c r="A9" s="9" t="s">
        <v>34</v>
      </c>
      <c r="B9" s="18" t="s">
        <v>10</v>
      </c>
      <c r="C9" s="8">
        <v>11</v>
      </c>
      <c r="D9" s="8">
        <f>127-C9</f>
        <v>116</v>
      </c>
      <c r="E9" s="5">
        <v>0.35</v>
      </c>
      <c r="F9" s="5">
        <v>1</v>
      </c>
      <c r="G9" s="6">
        <f t="shared" si="0"/>
        <v>3.8499999999999996</v>
      </c>
      <c r="H9" s="20">
        <f t="shared" si="2"/>
        <v>40.599999999999994</v>
      </c>
      <c r="I9" s="9" t="s">
        <v>40</v>
      </c>
      <c r="J9" s="18" t="s">
        <v>10</v>
      </c>
      <c r="K9" s="8">
        <v>12</v>
      </c>
      <c r="L9" s="8">
        <f>18-K9</f>
        <v>6</v>
      </c>
      <c r="M9" s="5">
        <v>0.35</v>
      </c>
      <c r="N9" s="5">
        <v>1</v>
      </c>
      <c r="O9" s="6">
        <f t="shared" si="1"/>
        <v>4.1999999999999993</v>
      </c>
      <c r="P9" s="20">
        <f t="shared" si="3"/>
        <v>2.0999999999999996</v>
      </c>
    </row>
    <row r="10" spans="1:16" ht="30" x14ac:dyDescent="0.25">
      <c r="A10" s="9" t="s">
        <v>35</v>
      </c>
      <c r="B10" s="18" t="s">
        <v>11</v>
      </c>
      <c r="C10" s="8">
        <v>27174</v>
      </c>
      <c r="D10" s="8">
        <v>30202</v>
      </c>
      <c r="E10" s="5">
        <v>5.0000000000000001E-3</v>
      </c>
      <c r="F10" s="5">
        <v>6</v>
      </c>
      <c r="G10" s="6">
        <f t="shared" si="0"/>
        <v>815.22</v>
      </c>
      <c r="H10" s="20">
        <f t="shared" si="2"/>
        <v>906.06</v>
      </c>
      <c r="I10" s="9" t="s">
        <v>47</v>
      </c>
      <c r="J10" s="18" t="s">
        <v>11</v>
      </c>
      <c r="K10" s="5">
        <v>1357</v>
      </c>
      <c r="L10" s="5">
        <v>1382</v>
      </c>
      <c r="M10" s="5">
        <v>5.0000000000000001E-3</v>
      </c>
      <c r="N10" s="5">
        <v>6</v>
      </c>
      <c r="O10" s="6">
        <f t="shared" si="1"/>
        <v>40.71</v>
      </c>
      <c r="P10" s="20">
        <f t="shared" si="3"/>
        <v>41.46</v>
      </c>
    </row>
    <row r="11" spans="1:16" ht="30.75" thickBot="1" x14ac:dyDescent="0.3">
      <c r="A11" s="9" t="s">
        <v>48</v>
      </c>
      <c r="B11" s="18"/>
      <c r="C11" s="5">
        <v>102664</v>
      </c>
      <c r="D11" s="5">
        <v>107091</v>
      </c>
      <c r="E11" s="5">
        <v>1E-3</v>
      </c>
      <c r="F11" s="5">
        <v>6</v>
      </c>
      <c r="G11" s="6">
        <f t="shared" si="0"/>
        <v>615.98400000000004</v>
      </c>
      <c r="H11" s="20">
        <f t="shared" si="2"/>
        <v>642.54600000000005</v>
      </c>
      <c r="I11" s="9" t="s">
        <v>48</v>
      </c>
      <c r="J11" s="19"/>
      <c r="K11" s="15">
        <v>4354</v>
      </c>
      <c r="L11" s="15">
        <v>4697</v>
      </c>
      <c r="M11" s="15">
        <v>1E-3</v>
      </c>
      <c r="N11" s="15">
        <v>6</v>
      </c>
      <c r="O11" s="21">
        <f t="shared" si="1"/>
        <v>26.124000000000002</v>
      </c>
      <c r="P11" s="22">
        <f t="shared" si="3"/>
        <v>28.182000000000002</v>
      </c>
    </row>
    <row r="12" spans="1:16" ht="30.75" thickBot="1" x14ac:dyDescent="0.3">
      <c r="A12" s="9" t="s">
        <v>36</v>
      </c>
      <c r="B12" s="19" t="s">
        <v>12</v>
      </c>
      <c r="C12" s="15">
        <v>2747</v>
      </c>
      <c r="D12" s="15">
        <f>4957-C12</f>
        <v>2210</v>
      </c>
      <c r="E12" s="15">
        <v>0.17</v>
      </c>
      <c r="F12" s="15">
        <v>1</v>
      </c>
      <c r="G12" s="21">
        <f t="shared" si="0"/>
        <v>466.99</v>
      </c>
      <c r="H12" s="22">
        <f t="shared" si="2"/>
        <v>375.70000000000005</v>
      </c>
      <c r="J12" s="12"/>
      <c r="N12" t="s">
        <v>45</v>
      </c>
      <c r="O12" s="7">
        <f>SUM(O5:O11)</f>
        <v>72.054000000000002</v>
      </c>
      <c r="P12" s="7">
        <f>SUM(P5:P11)</f>
        <v>186.93200000000002</v>
      </c>
    </row>
    <row r="13" spans="1:16" x14ac:dyDescent="0.25">
      <c r="F13" t="s">
        <v>45</v>
      </c>
      <c r="G13" s="7">
        <f>SUM(G5:G12)</f>
        <v>5092.5140000000001</v>
      </c>
      <c r="H13" s="7">
        <f>SUM(H5:H12)</f>
        <v>4059.866</v>
      </c>
      <c r="I13" s="10"/>
    </row>
    <row r="14" spans="1:16" x14ac:dyDescent="0.25">
      <c r="F14" t="s">
        <v>46</v>
      </c>
      <c r="G14" s="7">
        <f>SUM(G5:G12)+SUM(O5:O11)</f>
        <v>5164.5680000000002</v>
      </c>
      <c r="H14" s="7">
        <f>SUM(H5:H12)+SUM(P5:P11)</f>
        <v>4246.7979999999998</v>
      </c>
      <c r="I14" s="10"/>
      <c r="O14" s="1"/>
    </row>
    <row r="20" spans="1:9" s="4" customFormat="1" x14ac:dyDescent="0.25">
      <c r="A20" s="11"/>
      <c r="I20" s="11"/>
    </row>
    <row r="21" spans="1:9" x14ac:dyDescent="0.25">
      <c r="E21" s="3"/>
    </row>
  </sheetData>
  <mergeCells count="4">
    <mergeCell ref="C3:D3"/>
    <mergeCell ref="K3:L3"/>
    <mergeCell ref="G3:H3"/>
    <mergeCell ref="O3:P3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F4650-524B-4595-9DF5-9A98D323414D}">
  <dimension ref="A1:P14"/>
  <sheetViews>
    <sheetView workbookViewId="0">
      <selection activeCell="H11" sqref="H11"/>
    </sheetView>
  </sheetViews>
  <sheetFormatPr defaultRowHeight="15" x14ac:dyDescent="0.25"/>
  <cols>
    <col min="1" max="1" width="18.140625" style="9" customWidth="1"/>
    <col min="3" max="4" width="8.7109375" bestFit="1" customWidth="1"/>
    <col min="5" max="5" width="6" bestFit="1" customWidth="1"/>
    <col min="7" max="8" width="13.5703125" bestFit="1" customWidth="1"/>
    <col min="9" max="9" width="23.85546875" style="9" customWidth="1"/>
    <col min="15" max="15" width="11" bestFit="1" customWidth="1"/>
    <col min="16" max="16" width="12" bestFit="1" customWidth="1"/>
  </cols>
  <sheetData>
    <row r="1" spans="1:16" x14ac:dyDescent="0.25">
      <c r="A1" s="9">
        <v>2020</v>
      </c>
    </row>
    <row r="2" spans="1:16" ht="15.75" thickBot="1" x14ac:dyDescent="0.3">
      <c r="C2" t="s">
        <v>0</v>
      </c>
      <c r="K2" t="s">
        <v>1</v>
      </c>
    </row>
    <row r="3" spans="1:16" x14ac:dyDescent="0.25">
      <c r="B3" s="16"/>
      <c r="C3" s="23" t="s">
        <v>43</v>
      </c>
      <c r="D3" s="23"/>
      <c r="E3" s="13"/>
      <c r="F3" s="13"/>
      <c r="G3" s="23" t="s">
        <v>44</v>
      </c>
      <c r="H3" s="24"/>
      <c r="J3" s="16"/>
      <c r="K3" s="23" t="s">
        <v>43</v>
      </c>
      <c r="L3" s="23"/>
      <c r="M3" s="13"/>
      <c r="N3" s="13"/>
      <c r="O3" s="23" t="s">
        <v>44</v>
      </c>
      <c r="P3" s="24"/>
    </row>
    <row r="4" spans="1:16" x14ac:dyDescent="0.25">
      <c r="B4" s="17"/>
      <c r="C4" s="5" t="s">
        <v>41</v>
      </c>
      <c r="D4" s="5" t="s">
        <v>42</v>
      </c>
      <c r="E4" s="5" t="s">
        <v>3</v>
      </c>
      <c r="F4" s="5" t="s">
        <v>4</v>
      </c>
      <c r="G4" s="5" t="s">
        <v>41</v>
      </c>
      <c r="H4" s="14" t="s">
        <v>42</v>
      </c>
      <c r="J4" s="17"/>
      <c r="K4" s="5" t="s">
        <v>41</v>
      </c>
      <c r="L4" s="5" t="s">
        <v>42</v>
      </c>
      <c r="M4" s="5" t="s">
        <v>3</v>
      </c>
      <c r="N4" s="5" t="s">
        <v>4</v>
      </c>
      <c r="O4" s="5" t="s">
        <v>41</v>
      </c>
      <c r="P4" s="14" t="s">
        <v>42</v>
      </c>
    </row>
    <row r="5" spans="1:16" x14ac:dyDescent="0.25">
      <c r="A5" s="9" t="s">
        <v>30</v>
      </c>
      <c r="B5" s="18" t="s">
        <v>6</v>
      </c>
      <c r="C5" s="5">
        <v>3</v>
      </c>
      <c r="D5" s="5">
        <v>17</v>
      </c>
      <c r="E5" s="5">
        <v>1.73</v>
      </c>
      <c r="F5" s="5">
        <v>1</v>
      </c>
      <c r="G5" s="6">
        <f t="shared" ref="G5:G12" si="0">C5*E5*F5</f>
        <v>5.1899999999999995</v>
      </c>
      <c r="H5" s="20">
        <f>D5*E5*F5</f>
        <v>29.41</v>
      </c>
      <c r="I5" s="9" t="s">
        <v>30</v>
      </c>
      <c r="J5" s="18" t="s">
        <v>6</v>
      </c>
      <c r="K5" s="5">
        <v>0</v>
      </c>
      <c r="L5" s="5">
        <v>5</v>
      </c>
      <c r="M5" s="5">
        <v>0.86</v>
      </c>
      <c r="N5" s="5">
        <v>1</v>
      </c>
      <c r="O5" s="6">
        <f t="shared" ref="O5:O11" si="1">K5*M5*N5</f>
        <v>0</v>
      </c>
      <c r="P5" s="20">
        <f>L5*M5*N5</f>
        <v>4.3</v>
      </c>
    </row>
    <row r="6" spans="1:16" x14ac:dyDescent="0.25">
      <c r="A6" s="9" t="s">
        <v>31</v>
      </c>
      <c r="B6" s="18" t="s">
        <v>7</v>
      </c>
      <c r="C6" s="5">
        <v>832</v>
      </c>
      <c r="D6" s="5">
        <v>84</v>
      </c>
      <c r="E6" s="5">
        <v>0.17</v>
      </c>
      <c r="F6" s="5">
        <v>1</v>
      </c>
      <c r="G6" s="6">
        <f t="shared" si="0"/>
        <v>141.44</v>
      </c>
      <c r="H6" s="20">
        <f t="shared" ref="H6:H12" si="2">D6*E6*F6</f>
        <v>14.280000000000001</v>
      </c>
      <c r="I6" s="9" t="s">
        <v>37</v>
      </c>
      <c r="J6" s="18" t="s">
        <v>7</v>
      </c>
      <c r="K6" s="5">
        <v>3</v>
      </c>
      <c r="L6" s="5">
        <v>21</v>
      </c>
      <c r="M6" s="5">
        <v>0.17</v>
      </c>
      <c r="N6" s="5">
        <v>1</v>
      </c>
      <c r="O6" s="6">
        <f t="shared" si="1"/>
        <v>0.51</v>
      </c>
      <c r="P6" s="20">
        <f t="shared" ref="P6:P11" si="3">L6*M6*N6</f>
        <v>3.5700000000000003</v>
      </c>
    </row>
    <row r="7" spans="1:16" ht="45" x14ac:dyDescent="0.25">
      <c r="A7" s="9" t="s">
        <v>32</v>
      </c>
      <c r="B7" s="18" t="s">
        <v>8</v>
      </c>
      <c r="C7" s="5">
        <v>407</v>
      </c>
      <c r="D7" s="5">
        <v>12820</v>
      </c>
      <c r="E7" s="5">
        <v>0.17</v>
      </c>
      <c r="F7" s="5">
        <v>1</v>
      </c>
      <c r="G7" s="6">
        <f t="shared" si="0"/>
        <v>69.190000000000012</v>
      </c>
      <c r="H7" s="20">
        <f t="shared" si="2"/>
        <v>2179.4</v>
      </c>
      <c r="I7" s="9" t="s">
        <v>38</v>
      </c>
      <c r="J7" s="18" t="s">
        <v>8</v>
      </c>
      <c r="K7" s="5">
        <v>5</v>
      </c>
      <c r="L7" s="5">
        <v>464</v>
      </c>
      <c r="M7" s="5">
        <v>0.17</v>
      </c>
      <c r="N7" s="5">
        <v>1</v>
      </c>
      <c r="O7" s="6">
        <f t="shared" si="1"/>
        <v>0.85000000000000009</v>
      </c>
      <c r="P7" s="20">
        <f t="shared" si="3"/>
        <v>78.88000000000001</v>
      </c>
    </row>
    <row r="8" spans="1:16" ht="60" x14ac:dyDescent="0.25">
      <c r="A8" s="9" t="s">
        <v>33</v>
      </c>
      <c r="B8" s="18" t="s">
        <v>9</v>
      </c>
      <c r="C8" s="5">
        <v>815</v>
      </c>
      <c r="D8" s="5">
        <v>51</v>
      </c>
      <c r="E8" s="5">
        <v>3.12</v>
      </c>
      <c r="F8" s="5">
        <v>1</v>
      </c>
      <c r="G8" s="6">
        <f t="shared" si="0"/>
        <v>2542.8000000000002</v>
      </c>
      <c r="H8" s="20">
        <f t="shared" si="2"/>
        <v>159.12</v>
      </c>
      <c r="I8" s="9" t="s">
        <v>39</v>
      </c>
      <c r="J8" s="18" t="s">
        <v>9</v>
      </c>
      <c r="K8" s="5">
        <v>1</v>
      </c>
      <c r="L8" s="5">
        <v>21</v>
      </c>
      <c r="M8" s="5">
        <v>2.59</v>
      </c>
      <c r="N8" s="5">
        <v>1</v>
      </c>
      <c r="O8" s="6">
        <f t="shared" si="1"/>
        <v>2.59</v>
      </c>
      <c r="P8" s="20">
        <f t="shared" si="3"/>
        <v>54.39</v>
      </c>
    </row>
    <row r="9" spans="1:16" x14ac:dyDescent="0.25">
      <c r="A9" s="9" t="s">
        <v>34</v>
      </c>
      <c r="B9" s="18" t="s">
        <v>10</v>
      </c>
      <c r="C9" s="8">
        <v>176</v>
      </c>
      <c r="D9" s="8">
        <v>80</v>
      </c>
      <c r="E9" s="5">
        <v>0.35</v>
      </c>
      <c r="F9" s="5">
        <v>1</v>
      </c>
      <c r="G9" s="6">
        <f t="shared" si="0"/>
        <v>61.599999999999994</v>
      </c>
      <c r="H9" s="20">
        <f t="shared" si="2"/>
        <v>28</v>
      </c>
      <c r="I9" s="9" t="s">
        <v>40</v>
      </c>
      <c r="J9" s="18" t="s">
        <v>10</v>
      </c>
      <c r="K9" s="8">
        <v>25</v>
      </c>
      <c r="L9" s="8">
        <v>6</v>
      </c>
      <c r="M9" s="5">
        <v>0.35</v>
      </c>
      <c r="N9" s="5">
        <v>1</v>
      </c>
      <c r="O9" s="6">
        <f t="shared" si="1"/>
        <v>8.75</v>
      </c>
      <c r="P9" s="20">
        <f t="shared" si="3"/>
        <v>2.0999999999999996</v>
      </c>
    </row>
    <row r="10" spans="1:16" ht="30" x14ac:dyDescent="0.25">
      <c r="A10" s="9" t="s">
        <v>35</v>
      </c>
      <c r="B10" s="18" t="s">
        <v>11</v>
      </c>
      <c r="C10" s="8">
        <v>28531</v>
      </c>
      <c r="D10" s="8">
        <v>33705</v>
      </c>
      <c r="E10" s="5">
        <v>5.0000000000000001E-3</v>
      </c>
      <c r="F10" s="5">
        <v>6</v>
      </c>
      <c r="G10" s="6">
        <f t="shared" si="0"/>
        <v>855.93000000000006</v>
      </c>
      <c r="H10" s="20">
        <f t="shared" si="2"/>
        <v>1011.1500000000001</v>
      </c>
      <c r="I10" s="9" t="s">
        <v>47</v>
      </c>
      <c r="J10" s="18" t="s">
        <v>11</v>
      </c>
      <c r="K10" s="5">
        <v>1276</v>
      </c>
      <c r="L10" s="5">
        <v>1604</v>
      </c>
      <c r="M10" s="5">
        <v>5.0000000000000001E-3</v>
      </c>
      <c r="N10" s="5">
        <v>6</v>
      </c>
      <c r="O10" s="6">
        <f t="shared" si="1"/>
        <v>38.28</v>
      </c>
      <c r="P10" s="20">
        <f t="shared" si="3"/>
        <v>48.12</v>
      </c>
    </row>
    <row r="11" spans="1:16" ht="30.75" thickBot="1" x14ac:dyDescent="0.3">
      <c r="A11" s="9" t="s">
        <v>48</v>
      </c>
      <c r="B11" s="18"/>
      <c r="C11" s="5">
        <v>104635</v>
      </c>
      <c r="D11" s="5">
        <v>98696</v>
      </c>
      <c r="E11" s="5">
        <v>1E-3</v>
      </c>
      <c r="F11" s="5">
        <v>6</v>
      </c>
      <c r="G11" s="6">
        <f t="shared" si="0"/>
        <v>627.81000000000006</v>
      </c>
      <c r="H11" s="20">
        <f t="shared" si="2"/>
        <v>592.17599999999993</v>
      </c>
      <c r="I11" s="9" t="s">
        <v>48</v>
      </c>
      <c r="J11" s="19"/>
      <c r="K11" s="15">
        <v>4581</v>
      </c>
      <c r="L11" s="15">
        <v>3893</v>
      </c>
      <c r="M11" s="15">
        <v>1E-3</v>
      </c>
      <c r="N11" s="15">
        <v>6</v>
      </c>
      <c r="O11" s="21">
        <f t="shared" si="1"/>
        <v>27.486000000000004</v>
      </c>
      <c r="P11" s="22">
        <f t="shared" si="3"/>
        <v>23.358000000000001</v>
      </c>
    </row>
    <row r="12" spans="1:16" ht="45.75" thickBot="1" x14ac:dyDescent="0.3">
      <c r="A12" s="9" t="s">
        <v>36</v>
      </c>
      <c r="B12" s="19" t="s">
        <v>12</v>
      </c>
      <c r="C12" s="15">
        <v>1431</v>
      </c>
      <c r="D12" s="15">
        <v>4847</v>
      </c>
      <c r="E12" s="15">
        <v>0.17</v>
      </c>
      <c r="F12" s="15">
        <v>1</v>
      </c>
      <c r="G12" s="21">
        <f t="shared" si="0"/>
        <v>243.27</v>
      </c>
      <c r="H12" s="22">
        <f t="shared" si="2"/>
        <v>823.99</v>
      </c>
      <c r="J12" s="12"/>
      <c r="N12" t="s">
        <v>45</v>
      </c>
      <c r="O12" s="7">
        <f>SUM(O5:O11)</f>
        <v>78.466000000000008</v>
      </c>
      <c r="P12" s="7">
        <f>SUM(P5:P11)</f>
        <v>214.71800000000002</v>
      </c>
    </row>
    <row r="13" spans="1:16" x14ac:dyDescent="0.25">
      <c r="F13" t="s">
        <v>45</v>
      </c>
      <c r="G13" s="7">
        <f>SUM(G5:G12)</f>
        <v>4547.2300000000014</v>
      </c>
      <c r="H13" s="7">
        <f>SUM(H5:H12)</f>
        <v>4837.5259999999998</v>
      </c>
      <c r="I13" s="10"/>
    </row>
    <row r="14" spans="1:16" x14ac:dyDescent="0.25">
      <c r="F14" t="s">
        <v>46</v>
      </c>
      <c r="G14" s="7">
        <f>SUM(G5:G12)+SUM(O5:O11)</f>
        <v>4625.6960000000017</v>
      </c>
      <c r="H14" s="7">
        <f>SUM(H5:H12)+SUM(P5:P11)</f>
        <v>5052.2439999999997</v>
      </c>
      <c r="I14" s="10"/>
      <c r="O14" s="1"/>
    </row>
  </sheetData>
  <mergeCells count="4">
    <mergeCell ref="C3:D3"/>
    <mergeCell ref="G3:H3"/>
    <mergeCell ref="K3:L3"/>
    <mergeCell ref="O3:P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2016-01</vt:lpstr>
      <vt:lpstr>2016-02</vt:lpstr>
      <vt:lpstr>2017-01</vt:lpstr>
      <vt:lpstr>2017-02</vt:lpstr>
      <vt:lpstr>2018-01</vt:lpstr>
      <vt:lpstr>2018-02</vt:lpstr>
      <vt:lpstr>2019-01</vt:lpstr>
      <vt:lpstr>2019-02</vt:lpstr>
      <vt:lpstr>2020</vt:lpstr>
      <vt:lpstr>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Durech</dc:creator>
  <cp:lastModifiedBy>Igor Mäsiar</cp:lastModifiedBy>
  <dcterms:created xsi:type="dcterms:W3CDTF">2016-07-14T07:40:36Z</dcterms:created>
  <dcterms:modified xsi:type="dcterms:W3CDTF">2022-01-14T16:49:30Z</dcterms:modified>
</cp:coreProperties>
</file>